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C:\Users\c.cristaldi\COOP EUROPEA IILA Dropbox\chiara Cristaldi\AIV Definitivo\AL INVEST Verde - DEF\ACTIVIDADES\30 SISTEMA GUIA\Gara\"/>
    </mc:Choice>
  </mc:AlternateContent>
  <xr:revisionPtr revIDLastSave="0" documentId="13_ncr:1_{ABDFE00E-D26F-4A6C-860B-D9B969286709}" xr6:coauthVersionLast="47" xr6:coauthVersionMax="47" xr10:uidLastSave="{00000000-0000-0000-0000-000000000000}"/>
  <bookViews>
    <workbookView xWindow="28680" yWindow="-120" windowWidth="29040" windowHeight="15720" firstSheet="2" activeTab="2" xr2:uid="{00000000-000D-0000-FFFF-FFFF00000000}"/>
  </bookViews>
  <sheets>
    <sheet name="1. Budget per diems" sheetId="1" state="hidden" r:id="rId1"/>
    <sheet name="2. Budget per diems y grant" sheetId="9" state="hidden" r:id="rId2"/>
    <sheet name="Presupuesto - Anexo II" sheetId="10" r:id="rId3"/>
    <sheet name="GRANT" sheetId="8" state="hidden" r:id="rId4"/>
  </sheets>
  <definedNames>
    <definedName name="_xlnm.Print_Area" localSheetId="0">'1. Budget per diems'!$A$1:$I$88</definedName>
    <definedName name="_xlnm.Print_Area" localSheetId="2">'Presupuesto - Anexo II'!$A$1:$E$20</definedName>
    <definedName name="Z_913EDF2B_D796_4451_9DB9_A902841B443B_.wvu.PrintArea" localSheetId="0" hidden="1">'1. Budget per diems'!$A$1:$I$66</definedName>
    <definedName name="Z_F1BDF3DC_3A5A_4306_8C8E_CE2E405ED839_.wvu.PrintArea" localSheetId="0" hidden="1">'1. Budget per diems'!$A$1:$I$66</definedName>
  </definedNames>
  <calcPr calcId="191029"/>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5" i="9" l="1"/>
  <c r="V58" i="9"/>
  <c r="V59" i="9"/>
  <c r="V54" i="9"/>
  <c r="V53" i="9"/>
  <c r="V52" i="9"/>
  <c r="V51" i="9"/>
  <c r="V50" i="9"/>
  <c r="V49" i="9"/>
  <c r="V47" i="9"/>
  <c r="V21" i="9"/>
  <c r="W64" i="9"/>
  <c r="X64" i="9" s="1"/>
  <c r="Y64" i="9" s="1"/>
  <c r="W55" i="9"/>
  <c r="V27" i="9"/>
  <c r="U27" i="9"/>
  <c r="W26" i="9"/>
  <c r="W27" i="9" s="1"/>
  <c r="U24" i="9"/>
  <c r="W16" i="9"/>
  <c r="W15" i="9"/>
  <c r="W14" i="9"/>
  <c r="W12" i="9"/>
  <c r="W11" i="9"/>
  <c r="W10" i="9"/>
  <c r="W9" i="9"/>
  <c r="W8" i="9"/>
  <c r="W7" i="9"/>
  <c r="U19" i="9"/>
  <c r="S58" i="9"/>
  <c r="S55" i="9"/>
  <c r="S64" i="9"/>
  <c r="R64" i="9"/>
  <c r="K64" i="9"/>
  <c r="J64" i="9"/>
  <c r="N59" i="9"/>
  <c r="M59" i="9"/>
  <c r="I59" i="9"/>
  <c r="I60" i="9" s="1"/>
  <c r="E59" i="9"/>
  <c r="N58" i="9"/>
  <c r="M58" i="9"/>
  <c r="L58" i="9"/>
  <c r="R55" i="9"/>
  <c r="M55" i="9"/>
  <c r="I55" i="9"/>
  <c r="E55" i="9"/>
  <c r="P55" i="9" s="1"/>
  <c r="Q55" i="9" s="1"/>
  <c r="N54" i="9"/>
  <c r="M54" i="9"/>
  <c r="I54" i="9"/>
  <c r="E54" i="9"/>
  <c r="K54" i="9" s="1"/>
  <c r="N53" i="9"/>
  <c r="M53" i="9"/>
  <c r="I53" i="9"/>
  <c r="E53" i="9"/>
  <c r="N52" i="9"/>
  <c r="M52" i="9"/>
  <c r="I52" i="9"/>
  <c r="E52" i="9"/>
  <c r="K52" i="9" s="1"/>
  <c r="N51" i="9"/>
  <c r="M51" i="9"/>
  <c r="I51" i="9"/>
  <c r="E51" i="9"/>
  <c r="J51" i="9" s="1"/>
  <c r="N50" i="9"/>
  <c r="M50" i="9"/>
  <c r="I50" i="9"/>
  <c r="E50" i="9"/>
  <c r="K50" i="9" s="1"/>
  <c r="N49" i="9"/>
  <c r="M49" i="9"/>
  <c r="I49" i="9"/>
  <c r="E49" i="9"/>
  <c r="K49" i="9" s="1"/>
  <c r="N48" i="9"/>
  <c r="M48" i="9"/>
  <c r="I48" i="9"/>
  <c r="E48" i="9"/>
  <c r="J48" i="9" s="1"/>
  <c r="I47" i="9"/>
  <c r="E47" i="9"/>
  <c r="K47" i="9" s="1"/>
  <c r="N46" i="9"/>
  <c r="M46" i="9"/>
  <c r="I46" i="9"/>
  <c r="E46" i="9"/>
  <c r="J46" i="9" s="1"/>
  <c r="N45" i="9"/>
  <c r="M45" i="9"/>
  <c r="I45" i="9"/>
  <c r="E45" i="9"/>
  <c r="J45" i="9" s="1"/>
  <c r="N44" i="9"/>
  <c r="M44" i="9"/>
  <c r="I44" i="9"/>
  <c r="E44" i="9"/>
  <c r="N43" i="9"/>
  <c r="M43" i="9"/>
  <c r="I43" i="9"/>
  <c r="E43" i="9"/>
  <c r="N42" i="9"/>
  <c r="M42" i="9"/>
  <c r="J42" i="9"/>
  <c r="L42" i="9" s="1"/>
  <c r="N41" i="9"/>
  <c r="M41" i="9"/>
  <c r="I41" i="9"/>
  <c r="E41" i="9"/>
  <c r="K41" i="9" s="1"/>
  <c r="N38" i="9"/>
  <c r="M38" i="9"/>
  <c r="I38" i="9"/>
  <c r="E38" i="9"/>
  <c r="K38" i="9" s="1"/>
  <c r="N37" i="9"/>
  <c r="M37" i="9"/>
  <c r="I37" i="9"/>
  <c r="E37" i="9"/>
  <c r="K37" i="9" s="1"/>
  <c r="N36" i="9"/>
  <c r="M36" i="9"/>
  <c r="I36" i="9"/>
  <c r="E36" i="9"/>
  <c r="J36" i="9" s="1"/>
  <c r="N35" i="9"/>
  <c r="M35" i="9"/>
  <c r="I35" i="9"/>
  <c r="E35" i="9"/>
  <c r="J35" i="9" s="1"/>
  <c r="N34" i="9"/>
  <c r="M34" i="9"/>
  <c r="I34" i="9"/>
  <c r="E34" i="9"/>
  <c r="K34" i="9" s="1"/>
  <c r="N33" i="9"/>
  <c r="M33" i="9"/>
  <c r="I33" i="9"/>
  <c r="E33" i="9"/>
  <c r="N32" i="9"/>
  <c r="M32" i="9"/>
  <c r="I32" i="9"/>
  <c r="E32" i="9"/>
  <c r="N31" i="9"/>
  <c r="M31" i="9"/>
  <c r="I31" i="9"/>
  <c r="E31" i="9"/>
  <c r="K31" i="9" s="1"/>
  <c r="N30" i="9"/>
  <c r="M30" i="9"/>
  <c r="I30" i="9"/>
  <c r="E30" i="9"/>
  <c r="N29" i="9"/>
  <c r="M29" i="9"/>
  <c r="I29" i="9"/>
  <c r="E29" i="9"/>
  <c r="S27" i="9"/>
  <c r="K27" i="9"/>
  <c r="N26" i="9"/>
  <c r="M26" i="9"/>
  <c r="I26" i="9"/>
  <c r="I27" i="9" s="1"/>
  <c r="E26" i="9"/>
  <c r="E27" i="9" s="1"/>
  <c r="N23" i="9"/>
  <c r="M23" i="9"/>
  <c r="I23" i="9"/>
  <c r="E23" i="9"/>
  <c r="K23" i="9" s="1"/>
  <c r="N22" i="9"/>
  <c r="M22" i="9"/>
  <c r="I22" i="9"/>
  <c r="E22" i="9"/>
  <c r="K22" i="9" s="1"/>
  <c r="N21" i="9"/>
  <c r="I21" i="9"/>
  <c r="C21" i="9"/>
  <c r="E21" i="9" s="1"/>
  <c r="I18" i="9"/>
  <c r="E18" i="9"/>
  <c r="N16" i="9"/>
  <c r="M16" i="9"/>
  <c r="I16" i="9"/>
  <c r="E16" i="9"/>
  <c r="K16" i="9" s="1"/>
  <c r="N15" i="9"/>
  <c r="M15" i="9"/>
  <c r="I15" i="9"/>
  <c r="E15" i="9"/>
  <c r="K15" i="9" s="1"/>
  <c r="N14" i="9"/>
  <c r="M14" i="9"/>
  <c r="I14" i="9"/>
  <c r="E14" i="9"/>
  <c r="J14" i="9" s="1"/>
  <c r="L14" i="9" s="1"/>
  <c r="N12" i="9"/>
  <c r="M12" i="9"/>
  <c r="I12" i="9"/>
  <c r="E12" i="9"/>
  <c r="K12" i="9" s="1"/>
  <c r="N11" i="9"/>
  <c r="M11" i="9"/>
  <c r="I11" i="9"/>
  <c r="E11" i="9"/>
  <c r="J11" i="9" s="1"/>
  <c r="L11" i="9" s="1"/>
  <c r="N10" i="9"/>
  <c r="M10" i="9"/>
  <c r="I10" i="9"/>
  <c r="E10" i="9"/>
  <c r="J10" i="9" s="1"/>
  <c r="L10" i="9" s="1"/>
  <c r="N9" i="9"/>
  <c r="M9" i="9"/>
  <c r="I9" i="9"/>
  <c r="E9" i="9"/>
  <c r="J9" i="9" s="1"/>
  <c r="L9" i="9" s="1"/>
  <c r="N8" i="9"/>
  <c r="M8" i="9"/>
  <c r="I8" i="9"/>
  <c r="E8" i="9"/>
  <c r="J8" i="9" s="1"/>
  <c r="L8" i="9" s="1"/>
  <c r="N7" i="9"/>
  <c r="M7" i="9"/>
  <c r="I7" i="9"/>
  <c r="E7" i="9"/>
  <c r="K7" i="9" s="1"/>
  <c r="N6" i="9"/>
  <c r="M6" i="9"/>
  <c r="I6" i="9"/>
  <c r="E6" i="9"/>
  <c r="S55" i="1"/>
  <c r="R55" i="1"/>
  <c r="T55" i="1" s="1"/>
  <c r="M55" i="1"/>
  <c r="X55" i="9" l="1"/>
  <c r="X10" i="9"/>
  <c r="Y10" i="9" s="1"/>
  <c r="X12" i="9"/>
  <c r="Y12" i="9" s="1"/>
  <c r="X9" i="9"/>
  <c r="Y9" i="9" s="1"/>
  <c r="X15" i="9"/>
  <c r="Y15" i="9" s="1"/>
  <c r="X7" i="9"/>
  <c r="Y7" i="9" s="1"/>
  <c r="X16" i="9"/>
  <c r="Y16" i="9" s="1"/>
  <c r="X8" i="9"/>
  <c r="Y8" i="9" s="1"/>
  <c r="X11" i="9"/>
  <c r="Y11" i="9" s="1"/>
  <c r="O14" i="9"/>
  <c r="R14" i="9" s="1"/>
  <c r="T14" i="9" s="1"/>
  <c r="X26" i="9"/>
  <c r="X14" i="9"/>
  <c r="Y14" i="9" s="1"/>
  <c r="O49" i="9"/>
  <c r="S49" i="9" s="1"/>
  <c r="O32" i="9"/>
  <c r="S32" i="9" s="1"/>
  <c r="O22" i="9"/>
  <c r="P22" i="9" s="1"/>
  <c r="Q22" i="9" s="1"/>
  <c r="K51" i="9"/>
  <c r="L51" i="9" s="1"/>
  <c r="O15" i="9"/>
  <c r="S15" i="9" s="1"/>
  <c r="T55" i="9"/>
  <c r="O33" i="9"/>
  <c r="P33" i="9" s="1"/>
  <c r="Q33" i="9" s="1"/>
  <c r="O46" i="9"/>
  <c r="S46" i="9" s="1"/>
  <c r="W58" i="9"/>
  <c r="X58" i="9" s="1"/>
  <c r="Y58" i="9" s="1"/>
  <c r="W6" i="9"/>
  <c r="X6" i="9" s="1"/>
  <c r="Y6" i="9" s="1"/>
  <c r="K35" i="9"/>
  <c r="O7" i="9"/>
  <c r="P7" i="9" s="1"/>
  <c r="Q7" i="9" s="1"/>
  <c r="O29" i="9"/>
  <c r="R29" i="9" s="1"/>
  <c r="W29" i="9" s="1"/>
  <c r="X29" i="9" s="1"/>
  <c r="K36" i="9"/>
  <c r="M21" i="9"/>
  <c r="O21" i="9" s="1"/>
  <c r="S21" i="9" s="1"/>
  <c r="O23" i="9"/>
  <c r="P23" i="9" s="1"/>
  <c r="Q23" i="9" s="1"/>
  <c r="J41" i="9"/>
  <c r="L41" i="9" s="1"/>
  <c r="O51" i="9"/>
  <c r="O53" i="9"/>
  <c r="S53" i="9" s="1"/>
  <c r="O58" i="9"/>
  <c r="P58" i="9" s="1"/>
  <c r="O11" i="9"/>
  <c r="P11" i="9" s="1"/>
  <c r="Q11" i="9" s="1"/>
  <c r="O31" i="9"/>
  <c r="R31" i="9" s="1"/>
  <c r="O52" i="9"/>
  <c r="S52" i="9" s="1"/>
  <c r="L15" i="9"/>
  <c r="O16" i="9"/>
  <c r="O59" i="9"/>
  <c r="S59" i="9" s="1"/>
  <c r="O38" i="9"/>
  <c r="P38" i="9" s="1"/>
  <c r="Q38" i="9" s="1"/>
  <c r="O41" i="9"/>
  <c r="O50" i="9"/>
  <c r="S50" i="9" s="1"/>
  <c r="O43" i="9"/>
  <c r="P43" i="9" s="1"/>
  <c r="Q43" i="9" s="1"/>
  <c r="O8" i="9"/>
  <c r="J34" i="9"/>
  <c r="L34" i="9" s="1"/>
  <c r="P49" i="9"/>
  <c r="Q49" i="9" s="1"/>
  <c r="J52" i="9"/>
  <c r="L52" i="9" s="1"/>
  <c r="J26" i="9"/>
  <c r="J27" i="9" s="1"/>
  <c r="O26" i="9"/>
  <c r="R26" i="9" s="1"/>
  <c r="R27" i="9" s="1"/>
  <c r="O54" i="9"/>
  <c r="P54" i="9" s="1"/>
  <c r="Q54" i="9" s="1"/>
  <c r="L16" i="9"/>
  <c r="J31" i="9"/>
  <c r="L31" i="9" s="1"/>
  <c r="K45" i="9"/>
  <c r="O48" i="9"/>
  <c r="R48" i="9" s="1"/>
  <c r="O10" i="9"/>
  <c r="O12" i="9"/>
  <c r="I24" i="9"/>
  <c r="J32" i="9"/>
  <c r="O34" i="9"/>
  <c r="S34" i="9" s="1"/>
  <c r="O37" i="9"/>
  <c r="S37" i="9" s="1"/>
  <c r="O44" i="9"/>
  <c r="R44" i="9" s="1"/>
  <c r="O45" i="9"/>
  <c r="S45" i="9" s="1"/>
  <c r="O35" i="9"/>
  <c r="S35" i="9" s="1"/>
  <c r="O47" i="9"/>
  <c r="S47" i="9" s="1"/>
  <c r="O9" i="9"/>
  <c r="O6" i="9"/>
  <c r="O30" i="9"/>
  <c r="S30" i="9" s="1"/>
  <c r="O36" i="9"/>
  <c r="S36" i="9" s="1"/>
  <c r="J54" i="9"/>
  <c r="L54" i="9" s="1"/>
  <c r="T64" i="9"/>
  <c r="K32" i="9"/>
  <c r="I56" i="9"/>
  <c r="K46" i="9"/>
  <c r="T58" i="9"/>
  <c r="O42" i="9"/>
  <c r="J18" i="9"/>
  <c r="K18" i="9"/>
  <c r="J44" i="9"/>
  <c r="K44" i="9" s="1"/>
  <c r="R59" i="9"/>
  <c r="L64" i="9"/>
  <c r="K53" i="9"/>
  <c r="J53" i="9"/>
  <c r="J21" i="9"/>
  <c r="E24" i="9"/>
  <c r="K21" i="9"/>
  <c r="K43" i="9"/>
  <c r="J43" i="9"/>
  <c r="K33" i="9"/>
  <c r="J33" i="9"/>
  <c r="E19" i="9"/>
  <c r="J6" i="9"/>
  <c r="I19" i="9"/>
  <c r="L7" i="9"/>
  <c r="L12" i="9"/>
  <c r="R22" i="9"/>
  <c r="W22" i="9" s="1"/>
  <c r="X22" i="9" s="1"/>
  <c r="Y22" i="9" s="1"/>
  <c r="K30" i="9"/>
  <c r="J30" i="9"/>
  <c r="E39" i="9"/>
  <c r="J49" i="9"/>
  <c r="L49" i="9" s="1"/>
  <c r="J50" i="9"/>
  <c r="L50" i="9" s="1"/>
  <c r="I39" i="9"/>
  <c r="J29" i="9"/>
  <c r="J22" i="9"/>
  <c r="L22" i="9" s="1"/>
  <c r="J23" i="9"/>
  <c r="L23" i="9" s="1"/>
  <c r="J37" i="9"/>
  <c r="L37" i="9" s="1"/>
  <c r="J38" i="9"/>
  <c r="L38" i="9" s="1"/>
  <c r="K48" i="9"/>
  <c r="E56" i="9"/>
  <c r="J47" i="9"/>
  <c r="L47" i="9" s="1"/>
  <c r="K59" i="9"/>
  <c r="E60" i="9"/>
  <c r="J59" i="9"/>
  <c r="X20" i="1"/>
  <c r="X25" i="1"/>
  <c r="X28" i="1"/>
  <c r="X40" i="1"/>
  <c r="X57" i="1"/>
  <c r="X65" i="1"/>
  <c r="Z58" i="1"/>
  <c r="AB58" i="1" s="1"/>
  <c r="AB25" i="1"/>
  <c r="AB28" i="1"/>
  <c r="AB40" i="1"/>
  <c r="AB57" i="1"/>
  <c r="AB65" i="1"/>
  <c r="AB67" i="1"/>
  <c r="AB68" i="1"/>
  <c r="AB20" i="1"/>
  <c r="Z42" i="1"/>
  <c r="AB42" i="1" s="1"/>
  <c r="Z55" i="1"/>
  <c r="AB55" i="1" s="1"/>
  <c r="Z29" i="1"/>
  <c r="AB29" i="1" s="1"/>
  <c r="Z26" i="1"/>
  <c r="AB26" i="1" s="1"/>
  <c r="Z14" i="1"/>
  <c r="AB14" i="1" s="1"/>
  <c r="Z8" i="1"/>
  <c r="AB8" i="1" s="1"/>
  <c r="Z9" i="1"/>
  <c r="AB9" i="1" s="1"/>
  <c r="Z10" i="1"/>
  <c r="AB10" i="1" s="1"/>
  <c r="Z11" i="1"/>
  <c r="AB11" i="1" s="1"/>
  <c r="Z6" i="1"/>
  <c r="AB6" i="1" s="1"/>
  <c r="V58" i="1"/>
  <c r="X58" i="1" s="1"/>
  <c r="B10" i="8"/>
  <c r="V42" i="1"/>
  <c r="X42" i="1" s="1"/>
  <c r="V44" i="1"/>
  <c r="X44" i="1" s="1"/>
  <c r="V55" i="1"/>
  <c r="X55" i="1" s="1"/>
  <c r="V29" i="1"/>
  <c r="X29" i="1" s="1"/>
  <c r="V26" i="1"/>
  <c r="X26" i="1" s="1"/>
  <c r="V14" i="1"/>
  <c r="X14" i="1" s="1"/>
  <c r="V6" i="1"/>
  <c r="X6" i="1" s="1"/>
  <c r="V8" i="1"/>
  <c r="X8" i="1" s="1"/>
  <c r="V9" i="1"/>
  <c r="X9" i="1" s="1"/>
  <c r="V10" i="1"/>
  <c r="X10" i="1" s="1"/>
  <c r="V11" i="1"/>
  <c r="X11" i="1" s="1"/>
  <c r="R38" i="9" l="1"/>
  <c r="P32" i="9"/>
  <c r="Q32" i="9" s="1"/>
  <c r="S22" i="9"/>
  <c r="P14" i="9"/>
  <c r="Q14" i="9" s="1"/>
  <c r="P15" i="9"/>
  <c r="Q15" i="9" s="1"/>
  <c r="Y29" i="9"/>
  <c r="X27" i="9"/>
  <c r="Y27" i="9" s="1"/>
  <c r="Y26" i="9"/>
  <c r="P45" i="9"/>
  <c r="Q45" i="9" s="1"/>
  <c r="R49" i="9"/>
  <c r="T49" i="9" s="1"/>
  <c r="S33" i="9"/>
  <c r="O27" i="9"/>
  <c r="P44" i="9"/>
  <c r="Q44" i="9" s="1"/>
  <c r="T26" i="9"/>
  <c r="T27" i="9" s="1"/>
  <c r="R46" i="9"/>
  <c r="T46" i="9" s="1"/>
  <c r="P46" i="9"/>
  <c r="Q46" i="9" s="1"/>
  <c r="R23" i="9"/>
  <c r="W23" i="9" s="1"/>
  <c r="X23" i="9" s="1"/>
  <c r="Y23" i="9" s="1"/>
  <c r="R32" i="9"/>
  <c r="T32" i="9" s="1"/>
  <c r="R36" i="9"/>
  <c r="T36" i="9" s="1"/>
  <c r="L26" i="9"/>
  <c r="L35" i="9"/>
  <c r="S38" i="9"/>
  <c r="P29" i="9"/>
  <c r="Q29" i="9" s="1"/>
  <c r="S7" i="9"/>
  <c r="P35" i="9"/>
  <c r="Q35" i="9" s="1"/>
  <c r="P26" i="9"/>
  <c r="P27" i="9" s="1"/>
  <c r="W46" i="9"/>
  <c r="X46" i="9" s="1"/>
  <c r="Y46" i="9" s="1"/>
  <c r="R33" i="9"/>
  <c r="T33" i="9" s="1"/>
  <c r="O60" i="9"/>
  <c r="W32" i="9"/>
  <c r="X32" i="9" s="1"/>
  <c r="Y32" i="9" s="1"/>
  <c r="W31" i="9"/>
  <c r="X31" i="9" s="1"/>
  <c r="Y31" i="9" s="1"/>
  <c r="W38" i="9"/>
  <c r="X38" i="9" s="1"/>
  <c r="Y38" i="9" s="1"/>
  <c r="W48" i="9"/>
  <c r="X48" i="9" s="1"/>
  <c r="Y48" i="9" s="1"/>
  <c r="V60" i="9"/>
  <c r="T44" i="9"/>
  <c r="W44" i="9"/>
  <c r="X44" i="9" s="1"/>
  <c r="Y44" i="9" s="1"/>
  <c r="R11" i="9"/>
  <c r="T11" i="9" s="1"/>
  <c r="W36" i="9"/>
  <c r="X36" i="9" s="1"/>
  <c r="Y36" i="9" s="1"/>
  <c r="S23" i="9"/>
  <c r="L36" i="9"/>
  <c r="R45" i="9"/>
  <c r="O24" i="9"/>
  <c r="S48" i="9"/>
  <c r="P48" i="9"/>
  <c r="Q48" i="9" s="1"/>
  <c r="L30" i="9"/>
  <c r="R21" i="9"/>
  <c r="R51" i="9"/>
  <c r="S51" i="9"/>
  <c r="P10" i="9"/>
  <c r="Q10" i="9" s="1"/>
  <c r="R53" i="9"/>
  <c r="T53" i="9" s="1"/>
  <c r="P51" i="9"/>
  <c r="Q51" i="9" s="1"/>
  <c r="R10" i="9"/>
  <c r="T10" i="9" s="1"/>
  <c r="R52" i="9"/>
  <c r="P53" i="9"/>
  <c r="Q53" i="9" s="1"/>
  <c r="P52" i="9"/>
  <c r="Q52" i="9" s="1"/>
  <c r="S54" i="9"/>
  <c r="S12" i="9"/>
  <c r="R6" i="9"/>
  <c r="T6" i="9" s="1"/>
  <c r="P50" i="9"/>
  <c r="Q50" i="9" s="1"/>
  <c r="I61" i="9"/>
  <c r="I62" i="9" s="1"/>
  <c r="I63" i="9" s="1"/>
  <c r="I66" i="9" s="1"/>
  <c r="P21" i="9"/>
  <c r="Q21" i="9" s="1"/>
  <c r="R9" i="9"/>
  <c r="T9" i="9" s="1"/>
  <c r="S31" i="9"/>
  <c r="R8" i="9"/>
  <c r="T8" i="9" s="1"/>
  <c r="S16" i="9"/>
  <c r="R34" i="9"/>
  <c r="P16" i="9"/>
  <c r="Q16" i="9" s="1"/>
  <c r="P34" i="9"/>
  <c r="Q34" i="9" s="1"/>
  <c r="P36" i="9"/>
  <c r="Q36" i="9" s="1"/>
  <c r="P9" i="9"/>
  <c r="Q9" i="9" s="1"/>
  <c r="P31" i="9"/>
  <c r="Q31" i="9" s="1"/>
  <c r="R41" i="9"/>
  <c r="S41" i="9"/>
  <c r="P41" i="9"/>
  <c r="Q41" i="9" s="1"/>
  <c r="P8" i="9"/>
  <c r="Q8" i="9" s="1"/>
  <c r="R30" i="9"/>
  <c r="R35" i="9"/>
  <c r="R54" i="9"/>
  <c r="L33" i="9"/>
  <c r="R50" i="9"/>
  <c r="P30" i="9"/>
  <c r="Q30" i="9" s="1"/>
  <c r="J56" i="9"/>
  <c r="P59" i="9"/>
  <c r="P60" i="9" s="1"/>
  <c r="O39" i="9"/>
  <c r="R43" i="9"/>
  <c r="S43" i="9"/>
  <c r="L45" i="9"/>
  <c r="P37" i="9"/>
  <c r="Q37" i="9" s="1"/>
  <c r="L32" i="9"/>
  <c r="P6" i="9"/>
  <c r="Q6" i="9" s="1"/>
  <c r="N47" i="9"/>
  <c r="L46" i="9"/>
  <c r="P47" i="9"/>
  <c r="Q47" i="9" s="1"/>
  <c r="P12" i="9"/>
  <c r="Q12" i="9" s="1"/>
  <c r="R37" i="9"/>
  <c r="R47" i="9"/>
  <c r="P42" i="9"/>
  <c r="R42" i="9"/>
  <c r="W42" i="9" s="1"/>
  <c r="X42" i="9" s="1"/>
  <c r="O56" i="9"/>
  <c r="J60" i="9"/>
  <c r="L59" i="9"/>
  <c r="L43" i="9"/>
  <c r="T15" i="9"/>
  <c r="T22" i="9"/>
  <c r="K56" i="9"/>
  <c r="K24" i="9"/>
  <c r="L53" i="9"/>
  <c r="L29" i="9"/>
  <c r="J39" i="9"/>
  <c r="L44" i="9"/>
  <c r="K60" i="9"/>
  <c r="J24" i="9"/>
  <c r="L21" i="9"/>
  <c r="T59" i="9"/>
  <c r="T60" i="9" s="1"/>
  <c r="R60" i="9"/>
  <c r="L6" i="9"/>
  <c r="J19" i="9"/>
  <c r="E61" i="9"/>
  <c r="K19" i="9"/>
  <c r="L48" i="9"/>
  <c r="S60" i="9"/>
  <c r="K39" i="9"/>
  <c r="L18" i="9"/>
  <c r="T29" i="9"/>
  <c r="X27" i="1"/>
  <c r="Z27" i="1"/>
  <c r="V27" i="1"/>
  <c r="O18" i="9" l="1"/>
  <c r="O19" i="9" s="1"/>
  <c r="O61" i="9" s="1"/>
  <c r="L24" i="9"/>
  <c r="L27" i="9"/>
  <c r="L60" i="9"/>
  <c r="Q26" i="9"/>
  <c r="T38" i="9"/>
  <c r="T7" i="9"/>
  <c r="T47" i="9"/>
  <c r="W43" i="9"/>
  <c r="X43" i="9" s="1"/>
  <c r="Y43" i="9" s="1"/>
  <c r="T12" i="9"/>
  <c r="T37" i="9"/>
  <c r="W37" i="9"/>
  <c r="X37" i="9" s="1"/>
  <c r="Y37" i="9" s="1"/>
  <c r="T48" i="9"/>
  <c r="T31" i="9"/>
  <c r="T54" i="9"/>
  <c r="W54" i="9"/>
  <c r="X54" i="9" s="1"/>
  <c r="Y54" i="9" s="1"/>
  <c r="W51" i="9"/>
  <c r="X51" i="9" s="1"/>
  <c r="Y51" i="9" s="1"/>
  <c r="W49" i="9"/>
  <c r="X49" i="9" s="1"/>
  <c r="Y49" i="9" s="1"/>
  <c r="T30" i="9"/>
  <c r="V39" i="9"/>
  <c r="U60" i="9"/>
  <c r="W59" i="9"/>
  <c r="W33" i="9"/>
  <c r="X33" i="9" s="1"/>
  <c r="Y33" i="9" s="1"/>
  <c r="T35" i="9"/>
  <c r="W35" i="9"/>
  <c r="X35" i="9" s="1"/>
  <c r="Y35" i="9" s="1"/>
  <c r="T52" i="9"/>
  <c r="T21" i="9"/>
  <c r="T45" i="9"/>
  <c r="T23" i="9"/>
  <c r="T24" i="9" s="1"/>
  <c r="T34" i="9"/>
  <c r="W34" i="9"/>
  <c r="X34" i="9" s="1"/>
  <c r="Y34" i="9" s="1"/>
  <c r="S24" i="9"/>
  <c r="T50" i="9"/>
  <c r="W50" i="9"/>
  <c r="X50" i="9" s="1"/>
  <c r="Y50" i="9" s="1"/>
  <c r="R24" i="9"/>
  <c r="P24" i="9"/>
  <c r="S39" i="9"/>
  <c r="P39" i="9"/>
  <c r="S56" i="9"/>
  <c r="T16" i="9"/>
  <c r="T51" i="9"/>
  <c r="P56" i="9"/>
  <c r="Q56" i="9" s="1"/>
  <c r="T43" i="9"/>
  <c r="T41" i="9"/>
  <c r="R39" i="9"/>
  <c r="K61" i="9"/>
  <c r="K62" i="9" s="1"/>
  <c r="L39" i="9"/>
  <c r="L19" i="9"/>
  <c r="J61" i="9"/>
  <c r="J62" i="9" s="1"/>
  <c r="L56" i="9"/>
  <c r="E62" i="9"/>
  <c r="E63" i="9" s="1"/>
  <c r="E66" i="9" s="1"/>
  <c r="T42" i="9"/>
  <c r="R56" i="9"/>
  <c r="S18" i="9"/>
  <c r="I55" i="1"/>
  <c r="S64" i="1"/>
  <c r="V64" i="1" s="1"/>
  <c r="K64" i="1"/>
  <c r="Z64" i="1" s="1"/>
  <c r="R64" i="1"/>
  <c r="T58" i="1"/>
  <c r="S27" i="1"/>
  <c r="M59" i="1"/>
  <c r="N59" i="1"/>
  <c r="N58" i="1"/>
  <c r="M58" i="1"/>
  <c r="E55" i="1"/>
  <c r="P55" i="1" s="1"/>
  <c r="M52" i="1"/>
  <c r="N52" i="1"/>
  <c r="M53" i="1"/>
  <c r="N53" i="1"/>
  <c r="M54" i="1"/>
  <c r="N54" i="1"/>
  <c r="M43" i="1"/>
  <c r="N43" i="1"/>
  <c r="M44" i="1"/>
  <c r="N44" i="1"/>
  <c r="M45" i="1"/>
  <c r="N45" i="1"/>
  <c r="M46" i="1"/>
  <c r="N46" i="1"/>
  <c r="M48" i="1"/>
  <c r="N48" i="1"/>
  <c r="M49" i="1"/>
  <c r="N49" i="1"/>
  <c r="M50" i="1"/>
  <c r="N50" i="1"/>
  <c r="M51" i="1"/>
  <c r="N51" i="1"/>
  <c r="N42" i="1"/>
  <c r="M42" i="1"/>
  <c r="N41" i="1"/>
  <c r="M41" i="1"/>
  <c r="M30" i="1"/>
  <c r="N30" i="1"/>
  <c r="M31" i="1"/>
  <c r="N31" i="1"/>
  <c r="M32" i="1"/>
  <c r="N32" i="1"/>
  <c r="M33" i="1"/>
  <c r="N33" i="1"/>
  <c r="M34" i="1"/>
  <c r="N34" i="1"/>
  <c r="M35" i="1"/>
  <c r="N35" i="1"/>
  <c r="M36" i="1"/>
  <c r="N36" i="1"/>
  <c r="M37" i="1"/>
  <c r="N37" i="1"/>
  <c r="M38" i="1"/>
  <c r="N38" i="1"/>
  <c r="N29" i="1"/>
  <c r="M29" i="1"/>
  <c r="N26" i="1"/>
  <c r="M26" i="1"/>
  <c r="N23" i="1"/>
  <c r="M23" i="1"/>
  <c r="N22" i="1"/>
  <c r="M22" i="1"/>
  <c r="N21" i="1"/>
  <c r="N16" i="1"/>
  <c r="M16" i="1"/>
  <c r="N15" i="1"/>
  <c r="M15" i="1"/>
  <c r="N14" i="1"/>
  <c r="M14" i="1"/>
  <c r="N7" i="1"/>
  <c r="N8" i="1"/>
  <c r="N9" i="1"/>
  <c r="N10" i="1"/>
  <c r="N11" i="1"/>
  <c r="N12" i="1"/>
  <c r="N6" i="1"/>
  <c r="M7" i="1"/>
  <c r="M8" i="1"/>
  <c r="M9" i="1"/>
  <c r="M10" i="1"/>
  <c r="M11" i="1"/>
  <c r="M12" i="1"/>
  <c r="M6" i="1"/>
  <c r="T64" i="1" l="1"/>
  <c r="M18" i="9"/>
  <c r="P18" i="9"/>
  <c r="Q18" i="9" s="1"/>
  <c r="W60" i="9"/>
  <c r="X60" i="9" s="1"/>
  <c r="Y60" i="9" s="1"/>
  <c r="X59" i="9"/>
  <c r="Y59" i="9" s="1"/>
  <c r="R18" i="9"/>
  <c r="T18" i="9" s="1"/>
  <c r="T19" i="9" s="1"/>
  <c r="T39" i="9"/>
  <c r="W18" i="9"/>
  <c r="V19" i="9"/>
  <c r="W52" i="9"/>
  <c r="X52" i="9" s="1"/>
  <c r="Y52" i="9" s="1"/>
  <c r="W30" i="9"/>
  <c r="U39" i="9"/>
  <c r="W45" i="9"/>
  <c r="X45" i="9" s="1"/>
  <c r="Y45" i="9" s="1"/>
  <c r="U56" i="9"/>
  <c r="W41" i="9"/>
  <c r="X41" i="9" s="1"/>
  <c r="Y41" i="9" s="1"/>
  <c r="V56" i="9"/>
  <c r="V24" i="9"/>
  <c r="W21" i="9"/>
  <c r="W53" i="9"/>
  <c r="X53" i="9" s="1"/>
  <c r="Y53" i="9" s="1"/>
  <c r="W47" i="9"/>
  <c r="X47" i="9" s="1"/>
  <c r="Y47" i="9" s="1"/>
  <c r="K63" i="9"/>
  <c r="K66" i="9" s="1"/>
  <c r="T56" i="9"/>
  <c r="J63" i="9"/>
  <c r="J66" i="9" s="1"/>
  <c r="L61" i="9"/>
  <c r="L62" i="9" s="1"/>
  <c r="L63" i="9" s="1"/>
  <c r="L66" i="9" s="1"/>
  <c r="P19" i="9"/>
  <c r="O62" i="9"/>
  <c r="O63" i="9" s="1"/>
  <c r="O66" i="9" s="1"/>
  <c r="S19" i="9"/>
  <c r="S61" i="9" s="1"/>
  <c r="AB64" i="1"/>
  <c r="X64" i="1"/>
  <c r="O44" i="1"/>
  <c r="R44" i="1" s="1"/>
  <c r="T44" i="1" s="1"/>
  <c r="O48" i="1"/>
  <c r="O8" i="1"/>
  <c r="R8" i="1" s="1"/>
  <c r="T8" i="1" s="1"/>
  <c r="O12" i="1"/>
  <c r="S12" i="1" s="1"/>
  <c r="O46" i="1"/>
  <c r="S46" i="1" s="1"/>
  <c r="V46" i="1" s="1"/>
  <c r="X46" i="1" s="1"/>
  <c r="O50" i="1"/>
  <c r="S50" i="1" s="1"/>
  <c r="V50" i="1" s="1"/>
  <c r="O52" i="1"/>
  <c r="S52" i="1" s="1"/>
  <c r="V52" i="1" s="1"/>
  <c r="O43" i="1"/>
  <c r="S43" i="1" s="1"/>
  <c r="V43" i="1" s="1"/>
  <c r="X43" i="1" s="1"/>
  <c r="O58" i="1"/>
  <c r="O54" i="1"/>
  <c r="O36" i="1"/>
  <c r="S36" i="1" s="1"/>
  <c r="V36" i="1" s="1"/>
  <c r="X36" i="1" s="1"/>
  <c r="O30" i="1"/>
  <c r="S30" i="1" s="1"/>
  <c r="V30" i="1" s="1"/>
  <c r="O45" i="1"/>
  <c r="O49" i="1"/>
  <c r="S49" i="1" s="1"/>
  <c r="V49" i="1" s="1"/>
  <c r="O51" i="1"/>
  <c r="S51" i="1" s="1"/>
  <c r="V51" i="1" s="1"/>
  <c r="O14" i="1"/>
  <c r="R14" i="1" s="1"/>
  <c r="T14" i="1" s="1"/>
  <c r="O38" i="1"/>
  <c r="O34" i="1"/>
  <c r="O15" i="1"/>
  <c r="S15" i="1" s="1"/>
  <c r="O37" i="1"/>
  <c r="O33" i="1"/>
  <c r="O41" i="1"/>
  <c r="O32" i="1"/>
  <c r="O29" i="1"/>
  <c r="O35" i="1"/>
  <c r="O31" i="1"/>
  <c r="O11" i="1"/>
  <c r="R11" i="1" s="1"/>
  <c r="T11" i="1" s="1"/>
  <c r="O10" i="1"/>
  <c r="R10" i="1" s="1"/>
  <c r="T10" i="1" s="1"/>
  <c r="O9" i="1"/>
  <c r="R9" i="1" s="1"/>
  <c r="T9" i="1" s="1"/>
  <c r="O16" i="1"/>
  <c r="S16" i="1" s="1"/>
  <c r="O42" i="1"/>
  <c r="O59" i="1"/>
  <c r="O7" i="1"/>
  <c r="S7" i="1" s="1"/>
  <c r="O53" i="1"/>
  <c r="O6" i="1"/>
  <c r="O23" i="1"/>
  <c r="O26" i="1"/>
  <c r="O22" i="1"/>
  <c r="O39" i="1" l="1"/>
  <c r="R19" i="9"/>
  <c r="R61" i="9" s="1"/>
  <c r="R62" i="9" s="1"/>
  <c r="R63" i="9" s="1"/>
  <c r="R66" i="9" s="1"/>
  <c r="R6" i="1"/>
  <c r="T6" i="1" s="1"/>
  <c r="W39" i="9"/>
  <c r="X30" i="9"/>
  <c r="W24" i="9"/>
  <c r="X21" i="9"/>
  <c r="W19" i="9"/>
  <c r="X19" i="9" s="1"/>
  <c r="Y19" i="9" s="1"/>
  <c r="X18" i="9"/>
  <c r="Y18" i="9" s="1"/>
  <c r="W56" i="9"/>
  <c r="X56" i="9" s="1"/>
  <c r="Y56" i="9" s="1"/>
  <c r="U61" i="9"/>
  <c r="V61" i="9"/>
  <c r="V62" i="9" s="1"/>
  <c r="V63" i="9" s="1"/>
  <c r="V66" i="9" s="1"/>
  <c r="P61" i="9"/>
  <c r="Q19" i="9"/>
  <c r="S62" i="9"/>
  <c r="T61" i="9"/>
  <c r="W64" i="1"/>
  <c r="X52" i="1"/>
  <c r="X51" i="1"/>
  <c r="X49" i="1"/>
  <c r="X50" i="1"/>
  <c r="X30" i="1"/>
  <c r="T15" i="1"/>
  <c r="V15" i="1"/>
  <c r="X15" i="1" s="1"/>
  <c r="T16" i="1"/>
  <c r="V16" i="1"/>
  <c r="X16" i="1" s="1"/>
  <c r="T7" i="1"/>
  <c r="V7" i="1"/>
  <c r="X7" i="1" s="1"/>
  <c r="T12" i="1"/>
  <c r="V12" i="1"/>
  <c r="X12" i="1" s="1"/>
  <c r="R51" i="1"/>
  <c r="T51" i="1" s="1"/>
  <c r="R46" i="1"/>
  <c r="T46" i="1" s="1"/>
  <c r="P58" i="1"/>
  <c r="O60" i="1"/>
  <c r="R52" i="1"/>
  <c r="T52" i="1" s="1"/>
  <c r="R50" i="1"/>
  <c r="T50" i="1" s="1"/>
  <c r="R43" i="1"/>
  <c r="T43" i="1" s="1"/>
  <c r="R30" i="1"/>
  <c r="T30" i="1" s="1"/>
  <c r="R49" i="1"/>
  <c r="T49" i="1" s="1"/>
  <c r="S54" i="1"/>
  <c r="V54" i="1" s="1"/>
  <c r="R54" i="1"/>
  <c r="R36" i="1"/>
  <c r="T36" i="1" s="1"/>
  <c r="S45" i="1"/>
  <c r="V45" i="1" s="1"/>
  <c r="X45" i="1" s="1"/>
  <c r="R45" i="1"/>
  <c r="R41" i="1"/>
  <c r="S41" i="1"/>
  <c r="V41" i="1" s="1"/>
  <c r="S35" i="1"/>
  <c r="V35" i="1" s="1"/>
  <c r="X35" i="1" s="1"/>
  <c r="R35" i="1"/>
  <c r="S33" i="1"/>
  <c r="V33" i="1" s="1"/>
  <c r="X33" i="1" s="1"/>
  <c r="R33" i="1"/>
  <c r="S48" i="1"/>
  <c r="V48" i="1" s="1"/>
  <c r="X48" i="1" s="1"/>
  <c r="R48" i="1"/>
  <c r="T48" i="1" s="1"/>
  <c r="R29" i="1"/>
  <c r="R37" i="1"/>
  <c r="S37" i="1"/>
  <c r="V37" i="1" s="1"/>
  <c r="X37" i="1" s="1"/>
  <c r="S31" i="1"/>
  <c r="V31" i="1" s="1"/>
  <c r="X31" i="1" s="1"/>
  <c r="R31" i="1"/>
  <c r="S59" i="1"/>
  <c r="R59" i="1"/>
  <c r="R60" i="1" s="1"/>
  <c r="O27" i="1"/>
  <c r="R26" i="1"/>
  <c r="S34" i="1"/>
  <c r="V34" i="1" s="1"/>
  <c r="X34" i="1" s="1"/>
  <c r="R34" i="1"/>
  <c r="S53" i="1"/>
  <c r="V53" i="1" s="1"/>
  <c r="R53" i="1"/>
  <c r="S23" i="1"/>
  <c r="V23" i="1" s="1"/>
  <c r="X23" i="1" s="1"/>
  <c r="R23" i="1"/>
  <c r="P42" i="1"/>
  <c r="R42" i="1"/>
  <c r="T42" i="1" s="1"/>
  <c r="S38" i="1"/>
  <c r="V38" i="1" s="1"/>
  <c r="X38" i="1" s="1"/>
  <c r="R38" i="1"/>
  <c r="S22" i="1"/>
  <c r="V22" i="1" s="1"/>
  <c r="X22" i="1" s="1"/>
  <c r="R22" i="1"/>
  <c r="R32" i="1"/>
  <c r="S32" i="1"/>
  <c r="V32" i="1" s="1"/>
  <c r="X32" i="1" s="1"/>
  <c r="W61" i="9" l="1"/>
  <c r="W62" i="9" s="1"/>
  <c r="Y21" i="9"/>
  <c r="X24" i="9"/>
  <c r="Y24" i="9" s="1"/>
  <c r="Y30" i="9"/>
  <c r="X39" i="9"/>
  <c r="Y39" i="9" s="1"/>
  <c r="U62" i="9"/>
  <c r="U63" i="9" s="1"/>
  <c r="U66" i="9" s="1"/>
  <c r="S63" i="9"/>
  <c r="S66" i="9" s="1"/>
  <c r="T62" i="9"/>
  <c r="X39" i="1"/>
  <c r="X54" i="1"/>
  <c r="X53" i="1"/>
  <c r="X41" i="1"/>
  <c r="V39" i="1"/>
  <c r="S60" i="1"/>
  <c r="V59" i="1"/>
  <c r="T22" i="1"/>
  <c r="S39" i="1"/>
  <c r="T38" i="1"/>
  <c r="T34" i="1"/>
  <c r="T35" i="1"/>
  <c r="T54" i="1"/>
  <c r="T53" i="1"/>
  <c r="T45" i="1"/>
  <c r="T32" i="1"/>
  <c r="T31" i="1"/>
  <c r="T33" i="1"/>
  <c r="T37" i="1"/>
  <c r="T29" i="1"/>
  <c r="R39" i="1"/>
  <c r="T41" i="1"/>
  <c r="R27" i="1"/>
  <c r="T26" i="1"/>
  <c r="T23" i="1"/>
  <c r="T59" i="1"/>
  <c r="T60" i="1" s="1"/>
  <c r="W58" i="1" s="1"/>
  <c r="X61" i="9" l="1"/>
  <c r="Y61" i="9" s="1"/>
  <c r="W63" i="9"/>
  <c r="X62" i="9"/>
  <c r="Y62" i="9" s="1"/>
  <c r="T63" i="9"/>
  <c r="T66" i="9" s="1"/>
  <c r="T27" i="1"/>
  <c r="W26" i="1" s="1"/>
  <c r="W27" i="1" s="1"/>
  <c r="X59" i="1"/>
  <c r="W59" i="1" s="1"/>
  <c r="V60" i="1"/>
  <c r="T39" i="1"/>
  <c r="J64" i="1"/>
  <c r="L58" i="1"/>
  <c r="J42" i="1"/>
  <c r="L42" i="1" s="1"/>
  <c r="E15" i="1"/>
  <c r="E16" i="1"/>
  <c r="E14" i="1"/>
  <c r="I15" i="1"/>
  <c r="I16" i="1"/>
  <c r="I14" i="1"/>
  <c r="W66" i="9" l="1"/>
  <c r="X66" i="9" s="1"/>
  <c r="X63" i="9"/>
  <c r="Y63" i="9" s="1"/>
  <c r="W29" i="1"/>
  <c r="W36" i="1"/>
  <c r="W37" i="1"/>
  <c r="W33" i="1"/>
  <c r="W31" i="1"/>
  <c r="W34" i="1"/>
  <c r="W32" i="1"/>
  <c r="W30" i="1"/>
  <c r="W38" i="1"/>
  <c r="W35" i="1"/>
  <c r="W60" i="1"/>
  <c r="X60" i="1"/>
  <c r="L64" i="1"/>
  <c r="AA64" i="1" s="1"/>
  <c r="K16" i="1"/>
  <c r="P16" i="1"/>
  <c r="Q16" i="1" s="1"/>
  <c r="K15" i="1"/>
  <c r="P15" i="1"/>
  <c r="Q15" i="1" s="1"/>
  <c r="J14" i="1"/>
  <c r="L14" i="1" s="1"/>
  <c r="P14" i="1"/>
  <c r="Q14" i="1" s="1"/>
  <c r="K27" i="1"/>
  <c r="AB27" i="1" s="1"/>
  <c r="W39" i="1" l="1"/>
  <c r="L15" i="1"/>
  <c r="Z15" i="1"/>
  <c r="AB15" i="1" s="1"/>
  <c r="L16" i="1"/>
  <c r="Z16" i="1"/>
  <c r="AB16" i="1" s="1"/>
  <c r="I29" i="1"/>
  <c r="E29" i="1"/>
  <c r="I38" i="1"/>
  <c r="E38" i="1"/>
  <c r="P38" i="1" s="1"/>
  <c r="Q38" i="1" s="1"/>
  <c r="I37" i="1"/>
  <c r="E37" i="1"/>
  <c r="P37" i="1" s="1"/>
  <c r="Q37" i="1" s="1"/>
  <c r="I36" i="1"/>
  <c r="E36" i="1"/>
  <c r="P36" i="1" s="1"/>
  <c r="Q36" i="1" s="1"/>
  <c r="I35" i="1"/>
  <c r="E35" i="1"/>
  <c r="P35" i="1" s="1"/>
  <c r="Q35" i="1" s="1"/>
  <c r="I34" i="1"/>
  <c r="E34" i="1"/>
  <c r="P34" i="1" s="1"/>
  <c r="Q34" i="1" s="1"/>
  <c r="I33" i="1"/>
  <c r="E33" i="1"/>
  <c r="P33" i="1" s="1"/>
  <c r="Q33" i="1" s="1"/>
  <c r="I32" i="1"/>
  <c r="E32" i="1"/>
  <c r="P32" i="1" s="1"/>
  <c r="Q32" i="1" s="1"/>
  <c r="I31" i="1"/>
  <c r="E31" i="1"/>
  <c r="P31" i="1" s="1"/>
  <c r="Q31" i="1" s="1"/>
  <c r="I30" i="1"/>
  <c r="E30" i="1"/>
  <c r="P30" i="1" s="1"/>
  <c r="Q30" i="1" s="1"/>
  <c r="I47" i="1"/>
  <c r="E47" i="1"/>
  <c r="I48" i="1"/>
  <c r="E48" i="1"/>
  <c r="P48" i="1" s="1"/>
  <c r="Q48" i="1" s="1"/>
  <c r="I46" i="1"/>
  <c r="E46" i="1"/>
  <c r="P46" i="1" s="1"/>
  <c r="Q46" i="1" s="1"/>
  <c r="I45" i="1"/>
  <c r="E45" i="1"/>
  <c r="P45" i="1" s="1"/>
  <c r="Q45" i="1" s="1"/>
  <c r="I44" i="1"/>
  <c r="E44" i="1"/>
  <c r="I43" i="1"/>
  <c r="E43" i="1"/>
  <c r="P43" i="1" s="1"/>
  <c r="Q43" i="1" s="1"/>
  <c r="I41" i="1"/>
  <c r="E41" i="1"/>
  <c r="P41" i="1" s="1"/>
  <c r="Q41" i="1" s="1"/>
  <c r="I59" i="1"/>
  <c r="I60" i="1" s="1"/>
  <c r="E59" i="1"/>
  <c r="P59" i="1" s="1"/>
  <c r="P60" i="1" s="1"/>
  <c r="I26" i="1"/>
  <c r="I27" i="1" s="1"/>
  <c r="E26" i="1"/>
  <c r="I54" i="1"/>
  <c r="E54" i="1"/>
  <c r="P54" i="1" s="1"/>
  <c r="Q54" i="1" s="1"/>
  <c r="I53" i="1"/>
  <c r="E53" i="1"/>
  <c r="P53" i="1" s="1"/>
  <c r="Q53" i="1" s="1"/>
  <c r="I52" i="1"/>
  <c r="E52" i="1"/>
  <c r="P52" i="1" s="1"/>
  <c r="Q52" i="1" s="1"/>
  <c r="I51" i="1"/>
  <c r="E51" i="1"/>
  <c r="P51" i="1" s="1"/>
  <c r="Q51" i="1" s="1"/>
  <c r="I50" i="1"/>
  <c r="E50" i="1"/>
  <c r="P50" i="1" s="1"/>
  <c r="Q50" i="1" s="1"/>
  <c r="I49" i="1"/>
  <c r="E49" i="1"/>
  <c r="P49" i="1" s="1"/>
  <c r="Q49" i="1" s="1"/>
  <c r="I23" i="1"/>
  <c r="E23" i="1"/>
  <c r="P23" i="1" s="1"/>
  <c r="Q23" i="1" s="1"/>
  <c r="I22" i="1"/>
  <c r="E22" i="1"/>
  <c r="P22" i="1" s="1"/>
  <c r="Q22" i="1" s="1"/>
  <c r="I21" i="1"/>
  <c r="C21" i="1"/>
  <c r="E18" i="1"/>
  <c r="I18" i="1"/>
  <c r="I12" i="1"/>
  <c r="E12" i="1"/>
  <c r="I11" i="1"/>
  <c r="E11" i="1"/>
  <c r="I10" i="1"/>
  <c r="E10" i="1"/>
  <c r="I9" i="1"/>
  <c r="E9" i="1"/>
  <c r="I8" i="1"/>
  <c r="E8" i="1"/>
  <c r="I7" i="1"/>
  <c r="E7" i="1"/>
  <c r="I6" i="1"/>
  <c r="E6" i="1"/>
  <c r="P6" i="1" s="1"/>
  <c r="Q6" i="1" s="1"/>
  <c r="J18" i="1" l="1"/>
  <c r="K18" i="1"/>
  <c r="Z18" i="1" s="1"/>
  <c r="AB18" i="1" s="1"/>
  <c r="J47" i="1"/>
  <c r="O47" i="1"/>
  <c r="P47" i="1"/>
  <c r="Q47" i="1" s="1"/>
  <c r="I56" i="1"/>
  <c r="P26" i="1"/>
  <c r="E27" i="1"/>
  <c r="J11" i="1"/>
  <c r="L11" i="1" s="1"/>
  <c r="P11" i="1"/>
  <c r="Q11" i="1" s="1"/>
  <c r="J6" i="1"/>
  <c r="L6" i="1" s="1"/>
  <c r="J10" i="1"/>
  <c r="L10" i="1" s="1"/>
  <c r="P10" i="1"/>
  <c r="Q10" i="1" s="1"/>
  <c r="E21" i="1"/>
  <c r="E24" i="1" s="1"/>
  <c r="M21" i="1"/>
  <c r="O21" i="1" s="1"/>
  <c r="J44" i="1"/>
  <c r="K44" i="1" s="1"/>
  <c r="P44" i="1"/>
  <c r="Q44" i="1" s="1"/>
  <c r="K7" i="1"/>
  <c r="P7" i="1"/>
  <c r="Q7" i="1" s="1"/>
  <c r="J8" i="1"/>
  <c r="L8" i="1" s="1"/>
  <c r="P8" i="1"/>
  <c r="Q8" i="1" s="1"/>
  <c r="K12" i="1"/>
  <c r="P12" i="1"/>
  <c r="Q12" i="1" s="1"/>
  <c r="J9" i="1"/>
  <c r="L9" i="1" s="1"/>
  <c r="P9" i="1"/>
  <c r="Q9" i="1" s="1"/>
  <c r="J29" i="1"/>
  <c r="L29" i="1" s="1"/>
  <c r="P29" i="1"/>
  <c r="I24" i="1"/>
  <c r="I39" i="1"/>
  <c r="K23" i="1"/>
  <c r="Z23" i="1" s="1"/>
  <c r="J23" i="1"/>
  <c r="J52" i="1"/>
  <c r="K52" i="1"/>
  <c r="Z52" i="1" s="1"/>
  <c r="E60" i="1"/>
  <c r="K59" i="1"/>
  <c r="J59" i="1"/>
  <c r="J45" i="1"/>
  <c r="K45" i="1"/>
  <c r="Z45" i="1" s="1"/>
  <c r="K30" i="1"/>
  <c r="Z30" i="1" s="1"/>
  <c r="J30" i="1"/>
  <c r="K34" i="1"/>
  <c r="Z34" i="1" s="1"/>
  <c r="J34" i="1"/>
  <c r="K38" i="1"/>
  <c r="Z38" i="1" s="1"/>
  <c r="J38" i="1"/>
  <c r="J49" i="1"/>
  <c r="K49" i="1"/>
  <c r="Z49" i="1" s="1"/>
  <c r="K46" i="1"/>
  <c r="Z46" i="1" s="1"/>
  <c r="J46" i="1"/>
  <c r="K35" i="1"/>
  <c r="Z35" i="1" s="1"/>
  <c r="J35" i="1"/>
  <c r="J53" i="1"/>
  <c r="K53" i="1"/>
  <c r="Z53" i="1" s="1"/>
  <c r="K41" i="1"/>
  <c r="Z41" i="1" s="1"/>
  <c r="J41" i="1"/>
  <c r="K31" i="1"/>
  <c r="Z31" i="1" s="1"/>
  <c r="J31" i="1"/>
  <c r="K50" i="1"/>
  <c r="Z50" i="1" s="1"/>
  <c r="J50" i="1"/>
  <c r="J54" i="1"/>
  <c r="K54" i="1"/>
  <c r="Z54" i="1" s="1"/>
  <c r="K43" i="1"/>
  <c r="Z43" i="1" s="1"/>
  <c r="J43" i="1"/>
  <c r="K48" i="1"/>
  <c r="Z48" i="1" s="1"/>
  <c r="J48" i="1"/>
  <c r="J32" i="1"/>
  <c r="K32" i="1"/>
  <c r="Z32" i="1" s="1"/>
  <c r="K36" i="1"/>
  <c r="Z36" i="1" s="1"/>
  <c r="J36" i="1"/>
  <c r="K22" i="1"/>
  <c r="Z22" i="1" s="1"/>
  <c r="J22" i="1"/>
  <c r="J51" i="1"/>
  <c r="K51" i="1"/>
  <c r="Z51" i="1" s="1"/>
  <c r="J26" i="1"/>
  <c r="K47" i="1"/>
  <c r="Z47" i="1" s="1"/>
  <c r="K33" i="1"/>
  <c r="Z33" i="1" s="1"/>
  <c r="J33" i="1"/>
  <c r="K37" i="1"/>
  <c r="Z37" i="1" s="1"/>
  <c r="J37" i="1"/>
  <c r="I19" i="1"/>
  <c r="E19" i="1"/>
  <c r="E56" i="1"/>
  <c r="E39" i="1"/>
  <c r="P27" i="1" l="1"/>
  <c r="Q26" i="1"/>
  <c r="P39" i="1"/>
  <c r="Q29" i="1"/>
  <c r="R47" i="1"/>
  <c r="S47" i="1"/>
  <c r="O56" i="1"/>
  <c r="P56" i="1"/>
  <c r="N47" i="1"/>
  <c r="AB35" i="1"/>
  <c r="AB34" i="1"/>
  <c r="AB48" i="1"/>
  <c r="AB31" i="1"/>
  <c r="AB22" i="1"/>
  <c r="AB43" i="1"/>
  <c r="AB45" i="1"/>
  <c r="AB23" i="1"/>
  <c r="AB37" i="1"/>
  <c r="AB30" i="1"/>
  <c r="AB36" i="1"/>
  <c r="AB46" i="1"/>
  <c r="AB41" i="1"/>
  <c r="AB32" i="1"/>
  <c r="AB38" i="1"/>
  <c r="AB51" i="1"/>
  <c r="AB54" i="1"/>
  <c r="AB52" i="1"/>
  <c r="AB53" i="1"/>
  <c r="AB47" i="1"/>
  <c r="AB50" i="1"/>
  <c r="AB49" i="1"/>
  <c r="Z39" i="1"/>
  <c r="AB33" i="1"/>
  <c r="L44" i="1"/>
  <c r="Z44" i="1"/>
  <c r="K60" i="1"/>
  <c r="Z59" i="1"/>
  <c r="L12" i="1"/>
  <c r="Z12" i="1"/>
  <c r="AB12" i="1" s="1"/>
  <c r="L7" i="1"/>
  <c r="Z7" i="1"/>
  <c r="J56" i="1"/>
  <c r="K56" i="1"/>
  <c r="R21" i="1"/>
  <c r="S21" i="1"/>
  <c r="L32" i="1"/>
  <c r="L50" i="1"/>
  <c r="K21" i="1"/>
  <c r="Z21" i="1" s="1"/>
  <c r="J21" i="1"/>
  <c r="J24" i="1" s="1"/>
  <c r="P21" i="1"/>
  <c r="O24" i="1"/>
  <c r="J19" i="1"/>
  <c r="K19" i="1"/>
  <c r="L46" i="1"/>
  <c r="L30" i="1"/>
  <c r="L23" i="1"/>
  <c r="L35" i="1"/>
  <c r="L34" i="1"/>
  <c r="L53" i="1"/>
  <c r="L37" i="1"/>
  <c r="L36" i="1"/>
  <c r="L31" i="1"/>
  <c r="L49" i="1"/>
  <c r="L43" i="1"/>
  <c r="L18" i="1"/>
  <c r="O18" i="1" s="1"/>
  <c r="L47" i="1"/>
  <c r="L45" i="1"/>
  <c r="L38" i="1"/>
  <c r="J27" i="1"/>
  <c r="L26" i="1"/>
  <c r="J60" i="1"/>
  <c r="L59" i="1"/>
  <c r="L60" i="1" s="1"/>
  <c r="AA58" i="1" s="1"/>
  <c r="L51" i="1"/>
  <c r="L33" i="1"/>
  <c r="L54" i="1"/>
  <c r="L41" i="1"/>
  <c r="L52" i="1"/>
  <c r="J39" i="1"/>
  <c r="L22" i="1"/>
  <c r="K39" i="1"/>
  <c r="L48" i="1"/>
  <c r="I61" i="1"/>
  <c r="I62" i="1" s="1"/>
  <c r="I63" i="1" s="1"/>
  <c r="I66" i="1" s="1"/>
  <c r="E61" i="1"/>
  <c r="E62" i="1" s="1"/>
  <c r="P24" i="1" l="1"/>
  <c r="Q21" i="1"/>
  <c r="T47" i="1"/>
  <c r="T56" i="1" s="1"/>
  <c r="R56" i="1"/>
  <c r="M18" i="1"/>
  <c r="S18" i="1"/>
  <c r="R18" i="1"/>
  <c r="O19" i="1"/>
  <c r="O61" i="1" s="1"/>
  <c r="V47" i="1"/>
  <c r="S56" i="1"/>
  <c r="AA22" i="1"/>
  <c r="P18" i="1"/>
  <c r="L27" i="1"/>
  <c r="AA26" i="1" s="1"/>
  <c r="AA27" i="1"/>
  <c r="L19" i="1"/>
  <c r="AA12" i="1" s="1"/>
  <c r="AA23" i="1"/>
  <c r="Z56" i="1"/>
  <c r="AB44" i="1"/>
  <c r="AB7" i="1"/>
  <c r="Z19" i="1"/>
  <c r="AB59" i="1"/>
  <c r="AA59" i="1" s="1"/>
  <c r="AA60" i="1" s="1"/>
  <c r="Z60" i="1"/>
  <c r="AB21" i="1"/>
  <c r="Z24" i="1"/>
  <c r="S24" i="1"/>
  <c r="V21" i="1"/>
  <c r="L56" i="1"/>
  <c r="AA49" i="1" s="1"/>
  <c r="L21" i="1"/>
  <c r="L24" i="1" s="1"/>
  <c r="T21" i="1"/>
  <c r="T24" i="1" s="1"/>
  <c r="R24" i="1"/>
  <c r="K24" i="1"/>
  <c r="J61" i="1"/>
  <c r="J62" i="1" s="1"/>
  <c r="J63" i="1" s="1"/>
  <c r="J66" i="1" s="1"/>
  <c r="L39" i="1"/>
  <c r="AA29" i="1" s="1"/>
  <c r="E63" i="1"/>
  <c r="E66" i="1" s="1"/>
  <c r="T18" i="1" l="1"/>
  <c r="T19" i="1" s="1"/>
  <c r="R19" i="1"/>
  <c r="R61" i="1" s="1"/>
  <c r="W53" i="1"/>
  <c r="W44" i="1"/>
  <c r="W50" i="1"/>
  <c r="W46" i="1"/>
  <c r="W54" i="1"/>
  <c r="W51" i="1"/>
  <c r="W48" i="1"/>
  <c r="W41" i="1"/>
  <c r="W43" i="1"/>
  <c r="W49" i="1"/>
  <c r="W45" i="1"/>
  <c r="W52" i="1"/>
  <c r="W42" i="1"/>
  <c r="W55" i="1"/>
  <c r="AA32" i="1"/>
  <c r="V18" i="1"/>
  <c r="S19" i="1"/>
  <c r="S61" i="1" s="1"/>
  <c r="AA36" i="1"/>
  <c r="X47" i="1"/>
  <c r="V56" i="1"/>
  <c r="P19" i="1"/>
  <c r="Q18" i="1"/>
  <c r="T61" i="1"/>
  <c r="W22" i="1"/>
  <c r="W23" i="1"/>
  <c r="AA42" i="1"/>
  <c r="AA55" i="1"/>
  <c r="AA7" i="1"/>
  <c r="AA34" i="1"/>
  <c r="AA31" i="1"/>
  <c r="AA35" i="1"/>
  <c r="AA44" i="1"/>
  <c r="AA30" i="1"/>
  <c r="AA46" i="1"/>
  <c r="AA41" i="1"/>
  <c r="AA45" i="1"/>
  <c r="AA52" i="1"/>
  <c r="AA47" i="1"/>
  <c r="AA50" i="1"/>
  <c r="AA38" i="1"/>
  <c r="AA48" i="1"/>
  <c r="AA33" i="1"/>
  <c r="AA51" i="1"/>
  <c r="AA14" i="1"/>
  <c r="AA9" i="1"/>
  <c r="AA6" i="1"/>
  <c r="AA10" i="1"/>
  <c r="AA8" i="1"/>
  <c r="AA11" i="1"/>
  <c r="AA16" i="1"/>
  <c r="AA15" i="1"/>
  <c r="AA18" i="1"/>
  <c r="AA53" i="1"/>
  <c r="AA37" i="1"/>
  <c r="AA43" i="1"/>
  <c r="AA54" i="1"/>
  <c r="AA21" i="1"/>
  <c r="AA24" i="1" s="1"/>
  <c r="X21" i="1"/>
  <c r="W21" i="1" s="1"/>
  <c r="Z61" i="1"/>
  <c r="V24" i="1"/>
  <c r="K61" i="1"/>
  <c r="K62" i="1" s="1"/>
  <c r="L61" i="1"/>
  <c r="L62" i="1" s="1"/>
  <c r="L63" i="1" s="1"/>
  <c r="L66" i="1" s="1"/>
  <c r="X56" i="1" l="1"/>
  <c r="W47" i="1"/>
  <c r="X18" i="1"/>
  <c r="V19" i="1"/>
  <c r="V61" i="1" s="1"/>
  <c r="W56" i="1"/>
  <c r="AA19" i="1"/>
  <c r="P61" i="1"/>
  <c r="Q19" i="1"/>
  <c r="W6" i="1"/>
  <c r="W7" i="1"/>
  <c r="W9" i="1"/>
  <c r="W16" i="1"/>
  <c r="W14" i="1"/>
  <c r="W11" i="1"/>
  <c r="W15" i="1"/>
  <c r="W10" i="1"/>
  <c r="W8" i="1"/>
  <c r="W12" i="1"/>
  <c r="AA56" i="1"/>
  <c r="T62" i="1"/>
  <c r="T63" i="1" s="1"/>
  <c r="T66" i="1" s="1"/>
  <c r="AA39" i="1"/>
  <c r="W24" i="1"/>
  <c r="X24" i="1"/>
  <c r="K63" i="1"/>
  <c r="K66" i="1" s="1"/>
  <c r="Z62" i="1"/>
  <c r="R62" i="1"/>
  <c r="R63" i="1" s="1"/>
  <c r="R66" i="1" s="1"/>
  <c r="S62" i="1"/>
  <c r="AA61" i="1" l="1"/>
  <c r="X19" i="1"/>
  <c r="X61" i="1" s="1"/>
  <c r="W18" i="1"/>
  <c r="W19" i="1" s="1"/>
  <c r="W61" i="1" s="1"/>
  <c r="Z63" i="1"/>
  <c r="Z66" i="1" s="1"/>
  <c r="AB62" i="1"/>
  <c r="AA62" i="1" s="1"/>
  <c r="AA63" i="1" s="1"/>
  <c r="AA66" i="1" s="1"/>
  <c r="S63" i="1"/>
  <c r="V62" i="1"/>
  <c r="O62" i="1"/>
  <c r="O63" i="1" s="1"/>
  <c r="O66" i="1" s="1"/>
  <c r="AB66" i="1" l="1"/>
  <c r="X62" i="1"/>
  <c r="AB63" i="1"/>
  <c r="S66" i="1"/>
  <c r="V63" i="1"/>
  <c r="W62" i="1" l="1"/>
  <c r="W63" i="1" s="1"/>
  <c r="W66" i="1" s="1"/>
  <c r="X63" i="1"/>
  <c r="X66" i="1" s="1"/>
  <c r="V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tc={528F4872-486A-4BEC-9BFF-BC9FFD63BB82}</author>
  </authors>
  <commentList>
    <comment ref="P47" authorId="0" shapeId="0" xr:uid="{00000000-0006-0000-00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Este importe es el que se destina a la partida de dietas para participantes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tc={51131EAD-15A3-42C2-9AA0-4CC6145E136D}</author>
  </authors>
  <commentList>
    <comment ref="P47" authorId="0" shapeId="0" xr:uid="{00000000-0006-0000-01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Este importe es el que se destina a la partida de dietas para participantes</t>
      </text>
    </comment>
  </commentList>
</comments>
</file>

<file path=xl/sharedStrings.xml><?xml version="1.0" encoding="utf-8"?>
<sst xmlns="http://schemas.openxmlformats.org/spreadsheetml/2006/main" count="487" uniqueCount="168">
  <si>
    <r>
      <t xml:space="preserve"> 1. Budget for the Action</t>
    </r>
    <r>
      <rPr>
        <b/>
        <vertAlign val="superscript"/>
        <sz val="12"/>
        <rFont val="Arial"/>
        <family val="2"/>
      </rPr>
      <t>1</t>
    </r>
  </si>
  <si>
    <t>All Years</t>
  </si>
  <si>
    <r>
      <t>Year 1</t>
    </r>
    <r>
      <rPr>
        <b/>
        <vertAlign val="superscript"/>
        <sz val="10"/>
        <rFont val="Arial"/>
        <family val="2"/>
      </rPr>
      <t>2</t>
    </r>
  </si>
  <si>
    <t>FIIAPP</t>
  </si>
  <si>
    <t>IILA</t>
  </si>
  <si>
    <t>FIIAPP+IILA</t>
  </si>
  <si>
    <t>BUDGET MODIFICATION</t>
  </si>
  <si>
    <t>IILA PER DIEMS + GRANT</t>
  </si>
  <si>
    <t>IILA GRANT (SIN PER DIEMS)</t>
  </si>
  <si>
    <t>Costs</t>
  </si>
  <si>
    <r>
      <t xml:space="preserve">Unit </t>
    </r>
    <r>
      <rPr>
        <b/>
        <vertAlign val="superscript"/>
        <sz val="10"/>
        <rFont val="Arial"/>
        <family val="2"/>
      </rPr>
      <t>13</t>
    </r>
  </si>
  <si>
    <t># of units</t>
  </si>
  <si>
    <t>Unit value
(in EUR)</t>
  </si>
  <si>
    <r>
      <t>Total Cost
(in EUR)</t>
    </r>
    <r>
      <rPr>
        <b/>
        <vertAlign val="superscript"/>
        <sz val="10"/>
        <rFont val="Arial"/>
        <family val="2"/>
      </rPr>
      <t>3</t>
    </r>
  </si>
  <si>
    <t>Unit</t>
  </si>
  <si>
    <t>Total Cost
(in EUR)</t>
  </si>
  <si>
    <t>Total Cost FIIAPP
(in EUR)</t>
  </si>
  <si>
    <t>Total Cost IILA
(in EUR)</t>
  </si>
  <si>
    <t>Total Cost FIIAPP &amp; IILA
(in EUR)</t>
  </si>
  <si>
    <t>UNITS</t>
  </si>
  <si>
    <t>UNIT VALUE</t>
  </si>
  <si>
    <t>TOTAL COST</t>
  </si>
  <si>
    <t>DIFFERENCE</t>
  </si>
  <si>
    <t xml:space="preserve">% </t>
  </si>
  <si>
    <t>% Modificación</t>
  </si>
  <si>
    <t>DIFFERENCES (respecto a budget modifcation)</t>
  </si>
  <si>
    <t>% Modificacion</t>
  </si>
  <si>
    <t>DIFFERENCES (respecto a budget original)</t>
  </si>
  <si>
    <r>
      <t>1. Human Resources</t>
    </r>
    <r>
      <rPr>
        <b/>
        <vertAlign val="superscript"/>
        <sz val="10"/>
        <color indexed="8"/>
        <rFont val="Arial"/>
        <family val="2"/>
      </rPr>
      <t>14</t>
    </r>
  </si>
  <si>
    <r>
      <t>1.1 Salaries (gross salaries including social security charges and other related costs, local staff)</t>
    </r>
    <r>
      <rPr>
        <vertAlign val="superscript"/>
        <sz val="10"/>
        <rFont val="Arial"/>
        <family val="2"/>
      </rPr>
      <t>4</t>
    </r>
  </si>
  <si>
    <t>1.1.1 Technical</t>
  </si>
  <si>
    <t>Per month</t>
  </si>
  <si>
    <t xml:space="preserve">  1.1.1.1 Program Director - FIIAPP</t>
  </si>
  <si>
    <t xml:space="preserve">  1.1.1.2 Senior Programme Manager - IILA</t>
  </si>
  <si>
    <t xml:space="preserve">  1.1.1.3 Programme manager - FIIAPP</t>
  </si>
  <si>
    <t xml:space="preserve">  1.1.1.4 Programme Communication Manager - FIIAPP</t>
  </si>
  <si>
    <t xml:space="preserve">  1.1.1.5 Programe manager for legal  contracts - FIIAPP</t>
  </si>
  <si>
    <t xml:space="preserve">  1.1.1.6 Economic manager - FIIAPP</t>
  </si>
  <si>
    <t xml:space="preserve">  1.1.1.7 Economic/technical manager - IILA</t>
  </si>
  <si>
    <t>1.1.2 Administrative/ support staff</t>
  </si>
  <si>
    <t xml:space="preserve">  1.1.2.1 Support assitant - FIIAPP</t>
  </si>
  <si>
    <t xml:space="preserve">  1.1.2.2 Junior Support assistant - IILA</t>
  </si>
  <si>
    <t xml:space="preserve">  1.1.2.3 Backstopping - IILA</t>
  </si>
  <si>
    <t xml:space="preserve">   1.3.1 Abroad (staff assigned to the Action)</t>
  </si>
  <si>
    <t>Per diem</t>
  </si>
  <si>
    <t>Subtotal Human Resources</t>
  </si>
  <si>
    <r>
      <t>2. Travel</t>
    </r>
    <r>
      <rPr>
        <b/>
        <vertAlign val="superscript"/>
        <sz val="10"/>
        <rFont val="Arial"/>
        <family val="2"/>
      </rPr>
      <t>6</t>
    </r>
  </si>
  <si>
    <t>2.1. International travel</t>
  </si>
  <si>
    <t>Per flight</t>
  </si>
  <si>
    <t>2.2 Local Transportation</t>
  </si>
  <si>
    <t>Per transport</t>
  </si>
  <si>
    <t>2.3 Regional travel (team and participants for seminars)</t>
  </si>
  <si>
    <t>Subtotal Travel</t>
  </si>
  <si>
    <r>
      <t>3. Equipment and supplies</t>
    </r>
    <r>
      <rPr>
        <b/>
        <vertAlign val="superscript"/>
        <sz val="10"/>
        <rFont val="Arial"/>
        <family val="2"/>
      </rPr>
      <t>7</t>
    </r>
  </si>
  <si>
    <t>3.1 Tecnical Equipment</t>
  </si>
  <si>
    <t>Lump sum</t>
  </si>
  <si>
    <t>Subtotal Equipment and supplies</t>
  </si>
  <si>
    <r>
      <t>4. Local office</t>
    </r>
    <r>
      <rPr>
        <b/>
        <vertAlign val="superscript"/>
        <sz val="10"/>
        <color indexed="8"/>
        <rFont val="Arial"/>
        <family val="2"/>
      </rPr>
      <t>14</t>
    </r>
  </si>
  <si>
    <t>4.1 Office rent</t>
  </si>
  <si>
    <t>4.2 Consumables - office supplies</t>
  </si>
  <si>
    <t>4.3 Other services (tel/fax, electricity/heating, maintenance)</t>
  </si>
  <si>
    <t xml:space="preserve">4.4 Furniture  </t>
  </si>
  <si>
    <t>Per item</t>
  </si>
  <si>
    <t xml:space="preserve">4.5 Courier Costs  </t>
  </si>
  <si>
    <t>4.6 Communication Cell Phones</t>
  </si>
  <si>
    <t>4.7 Server</t>
  </si>
  <si>
    <t>4.8 Computer equipment</t>
  </si>
  <si>
    <t>Per unit</t>
  </si>
  <si>
    <t>4.9 Multifunction printers</t>
  </si>
  <si>
    <t>4.10 Mobile phones</t>
  </si>
  <si>
    <t>Subtotal Local office</t>
  </si>
  <si>
    <r>
      <t>5. Other costs, services</t>
    </r>
    <r>
      <rPr>
        <b/>
        <vertAlign val="superscript"/>
        <sz val="10"/>
        <rFont val="Arial"/>
        <family val="2"/>
      </rPr>
      <t>8</t>
    </r>
  </si>
  <si>
    <r>
      <t>5.1 Publications</t>
    </r>
    <r>
      <rPr>
        <vertAlign val="superscript"/>
        <sz val="10"/>
        <rFont val="Arial"/>
        <family val="2"/>
      </rPr>
      <t>9</t>
    </r>
  </si>
  <si>
    <t>per publication</t>
  </si>
  <si>
    <r>
      <t>5.2 Studies, research</t>
    </r>
    <r>
      <rPr>
        <vertAlign val="superscript"/>
        <sz val="10"/>
        <rFont val="Arial"/>
        <family val="2"/>
      </rPr>
      <t>9</t>
    </r>
  </si>
  <si>
    <t>per item</t>
  </si>
  <si>
    <t>5.3 Expenditure verification/Audit</t>
  </si>
  <si>
    <t>per year</t>
  </si>
  <si>
    <t>5.4 Evaluation costs</t>
  </si>
  <si>
    <t>lump sum</t>
  </si>
  <si>
    <t>5.5 Translation, interpreters</t>
  </si>
  <si>
    <t>5.6 Financial services (bank guarantee costs etc.)</t>
  </si>
  <si>
    <r>
      <t>5.7 Costs of conferences/seminars</t>
    </r>
    <r>
      <rPr>
        <i/>
        <vertAlign val="superscript"/>
        <sz val="10"/>
        <color rgb="FFFF0000"/>
        <rFont val="Arial"/>
        <family val="2"/>
      </rPr>
      <t>9</t>
    </r>
  </si>
  <si>
    <r>
      <t>5.8. Visibility actions</t>
    </r>
    <r>
      <rPr>
        <vertAlign val="superscript"/>
        <sz val="10"/>
        <rFont val="Arial"/>
        <family val="2"/>
      </rPr>
      <t>10</t>
    </r>
  </si>
  <si>
    <t>5.9 Mid Term Senior Expert</t>
  </si>
  <si>
    <t>Working days</t>
  </si>
  <si>
    <t>5.10 Mid Term Technical expert</t>
  </si>
  <si>
    <t>5.11 Sectorial Short Term Experts</t>
  </si>
  <si>
    <t>5.12 Technical Short Term Experts</t>
  </si>
  <si>
    <t>5.13 Junior Short Term experts</t>
  </si>
  <si>
    <t>5.14 Senior Short Term Experts</t>
  </si>
  <si>
    <t>5.15 Per diems (participants and experts)</t>
  </si>
  <si>
    <t>Per diems</t>
  </si>
  <si>
    <t>N/A</t>
  </si>
  <si>
    <t>Subtotal Other costs, services</t>
  </si>
  <si>
    <t>6. Other</t>
  </si>
  <si>
    <t>6.1 Grants (IILA)</t>
  </si>
  <si>
    <t>Per year</t>
  </si>
  <si>
    <t>6.2. Activities in inception phase</t>
  </si>
  <si>
    <t>Provision</t>
  </si>
  <si>
    <t>Subtotal Other</t>
  </si>
  <si>
    <t>7.  Subtotal direct eligible costs of the Action (1-6)</t>
  </si>
  <si>
    <t>8. Indirect costs (maximum 7% of  7, subtotal of direct eligible costs of the Action)</t>
  </si>
  <si>
    <t>9. Total eligible costs of the Action, excluding reserve and volunteers' work (7+ 8)</t>
  </si>
  <si>
    <t xml:space="preserve">10.1  Provision for contingency reserve (maximum 5% of  7 'Subtotal of direct eligible costs of the Action') </t>
  </si>
  <si>
    <r>
      <t xml:space="preserve">10.2 Volunteers' work </t>
    </r>
    <r>
      <rPr>
        <b/>
        <vertAlign val="superscript"/>
        <sz val="10"/>
        <rFont val="Arial"/>
        <family val="2"/>
      </rPr>
      <t>15</t>
    </r>
  </si>
  <si>
    <t>Per day</t>
  </si>
  <si>
    <r>
      <t xml:space="preserve">11. Total </t>
    </r>
    <r>
      <rPr>
        <b/>
        <sz val="10"/>
        <rFont val="Arial"/>
        <family val="2"/>
      </rPr>
      <t xml:space="preserve">eligible costs (9+10) </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</si>
  <si>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</si>
  <si>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r>
      <t>13. Total accepted</t>
    </r>
    <r>
      <rPr>
        <b/>
        <vertAlign val="superscript"/>
        <sz val="10"/>
        <rFont val="Arial"/>
        <family val="2"/>
      </rPr>
      <t xml:space="preserve">11 </t>
    </r>
    <r>
      <rPr>
        <b/>
        <sz val="10"/>
        <rFont val="Arial"/>
        <family val="2"/>
      </rPr>
      <t>costs of the Action (11+12)</t>
    </r>
  </si>
  <si>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</si>
  <si>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t>2. This section must be completed if the Action is to be implemented over more than one reporting period (usually 12 months).</t>
  </si>
  <si>
    <t>3. The budget may be established in euro or in the currency of the country of the Contracting Authority. Costs and unit values are rounded to the nearest euro.</t>
  </si>
  <si>
    <t>4. If staff are not working full time on the Action, the percentage should be indicated alongside the description of the item and reflected in the number of units (not the unit value).</t>
  </si>
  <si>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</si>
  <si>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</si>
  <si>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7. Please separate cost for purchase or rental.</t>
  </si>
  <si>
    <t>8. Specify the typology of costs or services. Global amounts will not be accepted.</t>
  </si>
  <si>
    <t>9. Only indicate here when fully subcontracted.</t>
  </si>
  <si>
    <t xml:space="preserve">10. Communication and visibility activities should be properly planned and budgeted at each stage of the project implementation. </t>
  </si>
  <si>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</si>
  <si>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</si>
  <si>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</si>
  <si>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t>
    </r>
    <r>
      <rPr>
        <sz val="10"/>
        <rFont val="Arial"/>
        <family val="2"/>
      </rPr>
      <t>4.If accepted and subsequently provided for in Art. 7.1 of the Special Conditions, costs actually incurred in relation to a project office used for the action or a portion of these costs can be declared as direct eligible costs by applying a cost apportionment approach</t>
    </r>
    <r>
      <rPr>
        <strike/>
        <sz val="10"/>
        <rFont val="Arial"/>
        <family val="2"/>
      </rPr>
      <t>.</t>
    </r>
    <r>
      <rPr>
        <sz val="10"/>
        <rFont val="Arial"/>
        <family val="2"/>
      </rPr>
      <t xml:space="preserve">
Examples of possible cost distribution keys are:
- the number of staff assigned to the action as a percentage of the maximum total number of staff that could work in the project office;
- the office space occupied for the purpose of the action as a percentage of the total available office space.                                                                                                      A description of the project office, the services or resources it makes available, its overall capacity (where applicable), the costs to be apportioned and the proposed distribution key have to be included in the proposal. 
The proposed cost apportionment approach has to be presented as an annex to the Budget. The budgeted amount of the costs for which apportionment is proposed has to be indicated in the column "TOTAL COSTS" and "APPORTIONMENT" has to be indicated in the column "units". The proposed cost apportionment approach will be assessed by the evaluation committee and the contracting authority. If the proposed cost apportionment approach is not accepted, there are two options: 1) adjust the distribution key in line with the conclusions of the evaluation committee;  2) exclude the costs from the budget. </t>
    </r>
    <r>
      <rPr>
        <sz val="10"/>
        <color theme="1"/>
        <rFont val="Arial"/>
        <family val="2"/>
      </rPr>
      <t xml:space="preserve">
</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</si>
  <si>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</si>
  <si>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NB: The Beneficiary(ies) alone are responsible for the correctness of the financial information provided in these tables.</t>
  </si>
  <si>
    <t xml:space="preserve">% VARIATION </t>
  </si>
  <si>
    <t>SOLO MODIFICACION PER DIEMS</t>
  </si>
  <si>
    <t>PER DIEMS + GRANT</t>
  </si>
  <si>
    <t xml:space="preserve"> -</t>
  </si>
  <si>
    <t>5. Indirect costs (maximum 5% of direct eligible costs)</t>
  </si>
  <si>
    <t>5.7 Costs of conferences/seminars9</t>
  </si>
  <si>
    <t>TOTAL DESCUENTOS</t>
  </si>
  <si>
    <t>n. de viajes</t>
  </si>
  <si>
    <t>Usar la tabla de referencia de los per diem UE:https://international-partnerships.ec.europa.eu/system/files/2022-09/Per%20diem%20rates%20-%2025%20July%202022.pdf</t>
  </si>
  <si>
    <t>1. Human Resources Salaries (gross salaries)</t>
  </si>
  <si>
    <t>2. Travel</t>
  </si>
  <si>
    <t>2.2 Per diem (local)</t>
  </si>
  <si>
    <t>3. Equipment and supplies</t>
  </si>
  <si>
    <t>4. Other costs, services</t>
  </si>
  <si>
    <t>TOTAL</t>
  </si>
  <si>
    <t>Unidad</t>
  </si>
  <si>
    <t># of unidades</t>
  </si>
  <si>
    <t>Valor Unitario
(en EUR)</t>
  </si>
  <si>
    <t>Coste total
(en EUR)</t>
  </si>
  <si>
    <t>mes</t>
  </si>
  <si>
    <t xml:space="preserve">2.1 Local Transportation </t>
  </si>
  <si>
    <t xml:space="preserve">4.1 </t>
  </si>
  <si>
    <r>
      <t xml:space="preserve">1.1 Director de Proyecto </t>
    </r>
    <r>
      <rPr>
        <b/>
        <i/>
        <sz val="10"/>
        <color theme="1"/>
        <rFont val="Arial"/>
        <family val="2"/>
      </rPr>
      <t>(ejemplo)</t>
    </r>
  </si>
  <si>
    <r>
      <t xml:space="preserve">1.3 Arquitecto de Software </t>
    </r>
    <r>
      <rPr>
        <b/>
        <i/>
        <sz val="10"/>
        <color theme="1"/>
        <rFont val="Arial"/>
        <family val="2"/>
      </rPr>
      <t>(ejemplo)</t>
    </r>
  </si>
  <si>
    <r>
      <t xml:space="preserve">1.2 Arquitecto de infraestructura </t>
    </r>
    <r>
      <rPr>
        <b/>
        <i/>
        <sz val="10"/>
        <color theme="1"/>
        <rFont val="Arial"/>
        <family val="2"/>
      </rPr>
      <t>(ejemplo)</t>
    </r>
  </si>
  <si>
    <r>
      <t xml:space="preserve">3.1 Computadoras </t>
    </r>
    <r>
      <rPr>
        <b/>
        <i/>
        <sz val="10"/>
        <color theme="1"/>
        <rFont val="Arial"/>
        <family val="2"/>
      </rPr>
      <t>(ejemplo)</t>
    </r>
  </si>
  <si>
    <r>
      <t xml:space="preserve">3.2 Software </t>
    </r>
    <r>
      <rPr>
        <b/>
        <i/>
        <sz val="10"/>
        <color theme="1"/>
        <rFont val="Arial"/>
        <family val="2"/>
      </rPr>
      <t>(ejemplo)</t>
    </r>
  </si>
  <si>
    <t>….. Etc</t>
  </si>
  <si>
    <t>…. Etc</t>
  </si>
  <si>
    <t>n. per diem</t>
  </si>
  <si>
    <t>salario mensual</t>
  </si>
  <si>
    <t>€</t>
  </si>
  <si>
    <t>… Etc</t>
  </si>
  <si>
    <t>…… Etc</t>
  </si>
  <si>
    <t>por transporte</t>
  </si>
  <si>
    <t>valor promedio del transporte</t>
  </si>
  <si>
    <t>dìa</t>
  </si>
  <si>
    <t>unidad</t>
  </si>
  <si>
    <t>n. de computadoras</t>
  </si>
  <si>
    <t>valor de cada computadora</t>
  </si>
  <si>
    <t>Número de meses que el profesional trabajará</t>
  </si>
  <si>
    <t>ANEXO II - EJEMPLO DE PRESUPUESTO PARA MODIFICACIONES E INTEGRACIONES DE LA ENTIDAD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</si>
</sst>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 [$€-410]_-;\-* #,##0.00\ [$€-410]_-;_-* &quot;-&quot;??\ [$€-410]_-;_-@_-"/>
  </numFmts>
  <fonts count="46" x14ac:knownFonts="1">
    <font>
      <sz val="10"/>
      <name val="Arial"/>
    </font>
    <font>
      <sz val="10"/>
      <name val="Arial"/>
      <family val="2"/>
    </font>
    <font>
      <b/>
      <sz val="10"/>
      <name val="Arial"/>
      <family val="2"/>
    </font>
    <font>
      <i/>
      <sz val="10"/>
      <name val="Arial"/>
      <family val="2"/>
    </font>
    <font>
      <b/>
      <i/>
      <sz val="10"/>
      <name val="Arial"/>
      <family val="2"/>
    </font>
    <font>
      <b/>
      <sz val="12"/>
      <name val="Arial"/>
      <family val="2"/>
    </font>
    <font>
      <b/>
      <vertAlign val="superscript"/>
      <sz val="12"/>
      <name val="Arial"/>
      <family val="2"/>
    </font>
    <font>
      <b/>
      <vertAlign val="superscript"/>
      <sz val="10"/>
      <name val="Arial"/>
      <family val="2"/>
    </font>
    <font>
      <vertAlign val="superscrip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trike/>
      <sz val="10"/>
      <color indexed="8"/>
      <name val="Arial"/>
      <family val="2"/>
    </font>
    <font>
      <b/>
      <vertAlign val="superscript"/>
      <sz val="10"/>
      <color indexed="8"/>
      <name val="Arial"/>
      <family val="2"/>
    </font>
    <font>
      <sz val="10"/>
      <color indexed="17"/>
      <name val="Arial"/>
      <family val="2"/>
    </font>
    <font>
      <sz val="10"/>
      <color theme="1"/>
      <name val="Arial"/>
      <family val="2"/>
    </font>
    <font>
      <b/>
      <sz val="10"/>
      <color theme="1"/>
      <name val="Arial"/>
      <family val="2"/>
    </font>
    <font>
      <strike/>
      <sz val="10"/>
      <name val="Arial"/>
      <family val="2"/>
    </font>
    <font>
      <b/>
      <i/>
      <sz val="10"/>
      <color rgb="FFFF0000"/>
      <name val="Arial"/>
      <family val="2"/>
    </font>
    <font>
      <i/>
      <sz val="10"/>
      <color rgb="FFFF0000"/>
      <name val="Arial"/>
      <family val="2"/>
    </font>
    <font>
      <i/>
      <vertAlign val="superscript"/>
      <sz val="10"/>
      <color rgb="FFFF0000"/>
      <name val="Arial"/>
      <family val="2"/>
    </font>
    <font>
      <b/>
      <sz val="12"/>
      <color theme="1"/>
      <name val="Arial"/>
      <family val="2"/>
    </font>
    <font>
      <sz val="10"/>
      <name val="Times New Roman"/>
      <family val="1"/>
    </font>
    <font>
      <b/>
      <sz val="11"/>
      <name val="Calibri"/>
      <family val="2"/>
    </font>
    <font>
      <b/>
      <sz val="11"/>
      <name val="Arial"/>
      <family val="2"/>
    </font>
    <font>
      <b/>
      <sz val="10"/>
      <color rgb="FFFF0000"/>
      <name val="Arial"/>
      <family val="2"/>
    </font>
    <font>
      <sz val="10"/>
      <color rgb="FFFF0000"/>
      <name val="Arial"/>
      <family val="2"/>
    </font>
    <font>
      <sz val="10"/>
      <name val="Calibri"/>
      <family val="2"/>
    </font>
    <font>
      <sz val="10"/>
      <name val="Arial"/>
    </font>
    <font>
      <b/>
      <i/>
      <sz val="10"/>
      <color theme="1"/>
      <name val="Arial"/>
      <family val="2"/>
    </font>
    <font>
      <b/>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4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7" borderId="1" applyNumberFormat="0" applyAlignment="0" applyProtection="0"/>
    <xf numFmtId="0" fontId="13" fillId="20"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1" borderId="0" applyNumberFormat="0" applyBorder="0" applyAlignment="0" applyProtection="0"/>
    <xf numFmtId="0" fontId="1" fillId="0" borderId="0"/>
    <xf numFmtId="0" fontId="9" fillId="22" borderId="7" applyNumberFormat="0" applyFont="0" applyAlignment="0" applyProtection="0"/>
    <xf numFmtId="0" fontId="22" fillId="7"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44" fontId="43" fillId="0" borderId="0" applyFont="0" applyFill="0" applyBorder="0" applyAlignment="0" applyProtection="0"/>
  </cellStyleXfs>
  <cellXfs count="277">
    <xf numFmtId="0" fontId="0" fillId="0" borderId="0" xfId="0"/>
    <xf numFmtId="0" fontId="2" fillId="0" borderId="10" xfId="0" applyFont="1" applyBorder="1"/>
    <xf numFmtId="0" fontId="0" fillId="0" borderId="10" xfId="0" applyBorder="1"/>
    <xf numFmtId="0" fontId="3" fillId="0" borderId="10" xfId="0" applyFont="1" applyBorder="1"/>
    <xf numFmtId="0" fontId="2" fillId="0" borderId="10" xfId="0" applyFont="1" applyBorder="1" applyAlignment="1">
      <alignment horizontal="center"/>
    </xf>
    <xf numFmtId="0" fontId="0" fillId="0" borderId="10" xfId="0" applyBorder="1" applyAlignment="1">
      <alignment horizontal="center"/>
    </xf>
    <xf numFmtId="0" fontId="3" fillId="0" borderId="10" xfId="0" applyFont="1" applyBorder="1" applyAlignment="1">
      <alignment horizontal="center"/>
    </xf>
    <xf numFmtId="0" fontId="4" fillId="23" borderId="11" xfId="0" applyFont="1" applyFill="1" applyBorder="1" applyAlignment="1">
      <alignment horizontal="center"/>
    </xf>
    <xf numFmtId="0" fontId="4" fillId="23" borderId="11" xfId="0" applyFont="1" applyFill="1" applyBorder="1"/>
    <xf numFmtId="0" fontId="4" fillId="23" borderId="12" xfId="0" applyFont="1" applyFill="1" applyBorder="1"/>
    <xf numFmtId="0" fontId="0" fillId="23" borderId="0" xfId="0" applyFill="1"/>
    <xf numFmtId="0" fontId="0" fillId="0" borderId="13" xfId="0" applyBorder="1" applyAlignment="1">
      <alignment wrapText="1"/>
    </xf>
    <xf numFmtId="0" fontId="0" fillId="0" borderId="0" xfId="0" applyAlignment="1">
      <alignment wrapText="1"/>
    </xf>
    <xf numFmtId="0" fontId="4" fillId="23" borderId="13" xfId="0" applyFont="1" applyFill="1" applyBorder="1" applyAlignment="1">
      <alignment wrapText="1"/>
    </xf>
    <xf numFmtId="0" fontId="0" fillId="0" borderId="17" xfId="0" applyBorder="1"/>
    <xf numFmtId="0" fontId="2" fillId="23" borderId="17" xfId="0" applyFont="1" applyFill="1" applyBorder="1"/>
    <xf numFmtId="0" fontId="2" fillId="0" borderId="19" xfId="0" applyFont="1" applyBorder="1" applyAlignment="1">
      <alignment horizontal="center"/>
    </xf>
    <xf numFmtId="0" fontId="0" fillId="0" borderId="15" xfId="0" applyBorder="1"/>
    <xf numFmtId="0" fontId="2" fillId="0" borderId="20" xfId="0" applyFont="1" applyBorder="1"/>
    <xf numFmtId="0" fontId="4" fillId="23" borderId="21" xfId="0" applyFont="1" applyFill="1" applyBorder="1" applyAlignment="1">
      <alignment wrapText="1"/>
    </xf>
    <xf numFmtId="0" fontId="4" fillId="23" borderId="22" xfId="0" applyFont="1" applyFill="1" applyBorder="1" applyAlignment="1">
      <alignment horizontal="center"/>
    </xf>
    <xf numFmtId="0" fontId="4" fillId="23" borderId="22" xfId="0" applyFont="1" applyFill="1" applyBorder="1"/>
    <xf numFmtId="0" fontId="2" fillId="23" borderId="19" xfId="0" applyFont="1" applyFill="1" applyBorder="1"/>
    <xf numFmtId="0" fontId="4" fillId="23" borderId="19" xfId="0" applyFont="1" applyFill="1" applyBorder="1"/>
    <xf numFmtId="0" fontId="3" fillId="23" borderId="22" xfId="0" applyFont="1" applyFill="1" applyBorder="1" applyAlignment="1">
      <alignment horizontal="center"/>
    </xf>
    <xf numFmtId="0" fontId="3" fillId="23" borderId="22" xfId="0" applyFont="1" applyFill="1" applyBorder="1"/>
    <xf numFmtId="0" fontId="3" fillId="23" borderId="19" xfId="0" applyFont="1" applyFill="1" applyBorder="1"/>
    <xf numFmtId="0" fontId="4" fillId="23" borderId="23" xfId="0" applyFont="1" applyFill="1" applyBorder="1" applyAlignment="1">
      <alignment wrapText="1"/>
    </xf>
    <xf numFmtId="0" fontId="4" fillId="23" borderId="24" xfId="0" applyFont="1" applyFill="1" applyBorder="1" applyAlignment="1">
      <alignment horizontal="center"/>
    </xf>
    <xf numFmtId="0" fontId="4" fillId="23" borderId="24" xfId="0" applyFont="1" applyFill="1" applyBorder="1"/>
    <xf numFmtId="0" fontId="4" fillId="23" borderId="25" xfId="0" applyFont="1" applyFill="1" applyBorder="1"/>
    <xf numFmtId="0" fontId="4" fillId="23" borderId="26" xfId="0" applyFont="1" applyFill="1" applyBorder="1" applyAlignment="1">
      <alignment horizontal="center"/>
    </xf>
    <xf numFmtId="0" fontId="3" fillId="0" borderId="19" xfId="0" applyFont="1" applyBorder="1" applyAlignment="1">
      <alignment horizontal="center"/>
    </xf>
    <xf numFmtId="0" fontId="2" fillId="0" borderId="15" xfId="0" applyFont="1" applyBorder="1"/>
    <xf numFmtId="0" fontId="3" fillId="0" borderId="15" xfId="0" applyFont="1" applyBorder="1"/>
    <xf numFmtId="0" fontId="4" fillId="23" borderId="16" xfId="0" applyFont="1" applyFill="1" applyBorder="1"/>
    <xf numFmtId="0" fontId="2" fillId="0" borderId="13" xfId="0" applyFont="1" applyBorder="1" applyAlignment="1">
      <alignment vertical="center" wrapText="1"/>
    </xf>
    <xf numFmtId="0" fontId="2" fillId="23" borderId="29" xfId="0" applyFont="1" applyFill="1" applyBorder="1" applyAlignment="1">
      <alignment vertical="center" wrapText="1"/>
    </xf>
    <xf numFmtId="0" fontId="0" fillId="25" borderId="17" xfId="0" applyFill="1" applyBorder="1"/>
    <xf numFmtId="0" fontId="5" fillId="0" borderId="0" xfId="0" applyFont="1" applyAlignment="1">
      <alignment horizontal="left" vertical="top" wrapText="1"/>
    </xf>
    <xf numFmtId="0" fontId="30" fillId="0" borderId="31" xfId="0" applyFont="1" applyBorder="1" applyAlignment="1">
      <alignment vertical="center" wrapText="1"/>
    </xf>
    <xf numFmtId="0" fontId="2" fillId="23" borderId="36" xfId="0" applyFont="1" applyFill="1" applyBorder="1" applyAlignment="1">
      <alignment horizontal="center" vertical="center" wrapText="1"/>
    </xf>
    <xf numFmtId="0" fontId="2" fillId="23" borderId="10" xfId="0" applyFont="1" applyFill="1" applyBorder="1" applyAlignment="1">
      <alignment horizontal="center" vertical="top"/>
    </xf>
    <xf numFmtId="0" fontId="2" fillId="23" borderId="10" xfId="0" applyFont="1" applyFill="1" applyBorder="1" applyAlignment="1">
      <alignment horizontal="center" vertical="top" wrapText="1"/>
    </xf>
    <xf numFmtId="0" fontId="31" fillId="0" borderId="37" xfId="0" applyFont="1" applyBorder="1" applyAlignment="1">
      <alignment vertical="center" wrapText="1"/>
    </xf>
    <xf numFmtId="0" fontId="31" fillId="0" borderId="13" xfId="0" applyFont="1" applyBorder="1" applyAlignment="1">
      <alignment vertical="center" wrapText="1"/>
    </xf>
    <xf numFmtId="0" fontId="2" fillId="0" borderId="10" xfId="0" applyFont="1" applyBorder="1" applyAlignment="1">
      <alignment wrapText="1"/>
    </xf>
    <xf numFmtId="0" fontId="2" fillId="0" borderId="29" xfId="0" applyFont="1" applyBorder="1" applyAlignment="1">
      <alignment vertical="center" wrapText="1"/>
    </xf>
    <xf numFmtId="0" fontId="1" fillId="0" borderId="21" xfId="0" applyFont="1" applyBorder="1" applyAlignment="1">
      <alignment wrapText="1"/>
    </xf>
    <xf numFmtId="0" fontId="1" fillId="0" borderId="0" xfId="0" applyFont="1" applyAlignment="1">
      <alignment wrapText="1"/>
    </xf>
    <xf numFmtId="0" fontId="1" fillId="27" borderId="21" xfId="0" applyFont="1" applyFill="1" applyBorder="1" applyAlignment="1">
      <alignment wrapText="1"/>
    </xf>
    <xf numFmtId="0" fontId="0" fillId="27" borderId="10" xfId="0" applyFill="1" applyBorder="1" applyAlignment="1">
      <alignment horizontal="center"/>
    </xf>
    <xf numFmtId="0" fontId="0" fillId="27" borderId="10" xfId="0" applyFill="1" applyBorder="1"/>
    <xf numFmtId="0" fontId="2" fillId="27" borderId="10" xfId="0" applyFont="1" applyFill="1" applyBorder="1"/>
    <xf numFmtId="0" fontId="1" fillId="0" borderId="13" xfId="0" applyFont="1" applyBorder="1" applyAlignment="1">
      <alignment wrapText="1"/>
    </xf>
    <xf numFmtId="3" fontId="1" fillId="0" borderId="10" xfId="0" applyNumberFormat="1" applyFont="1" applyBorder="1" applyAlignment="1">
      <alignment horizontal="left" wrapText="1"/>
    </xf>
    <xf numFmtId="3" fontId="1" fillId="0" borderId="10" xfId="0" applyNumberFormat="1" applyFont="1" applyBorder="1" applyAlignment="1">
      <alignment wrapText="1"/>
    </xf>
    <xf numFmtId="3" fontId="1" fillId="0" borderId="10" xfId="0" applyNumberFormat="1" applyFont="1" applyBorder="1" applyAlignment="1">
      <alignment horizontal="center" wrapText="1"/>
    </xf>
    <xf numFmtId="3" fontId="1" fillId="0" borderId="10" xfId="0" applyNumberFormat="1" applyFont="1" applyBorder="1" applyAlignment="1">
      <alignment horizontal="center"/>
    </xf>
    <xf numFmtId="0" fontId="1" fillId="0" borderId="10" xfId="0" applyFont="1" applyBorder="1" applyAlignment="1">
      <alignment horizontal="center"/>
    </xf>
    <xf numFmtId="3" fontId="2" fillId="23" borderId="15" xfId="0" applyNumberFormat="1" applyFont="1" applyFill="1" applyBorder="1"/>
    <xf numFmtId="3" fontId="2" fillId="28" borderId="10" xfId="0" applyNumberFormat="1" applyFont="1" applyFill="1" applyBorder="1" applyAlignment="1">
      <alignment wrapText="1"/>
    </xf>
    <xf numFmtId="0" fontId="2" fillId="0" borderId="39" xfId="0" applyFont="1" applyBorder="1"/>
    <xf numFmtId="0" fontId="0" fillId="0" borderId="14" xfId="0" applyBorder="1"/>
    <xf numFmtId="0" fontId="0" fillId="0" borderId="28" xfId="0" applyBorder="1"/>
    <xf numFmtId="0" fontId="0" fillId="0" borderId="38" xfId="0" applyBorder="1" applyAlignment="1">
      <alignment horizontal="center"/>
    </xf>
    <xf numFmtId="3" fontId="2" fillId="23" borderId="18" xfId="0" applyNumberFormat="1" applyFont="1" applyFill="1" applyBorder="1"/>
    <xf numFmtId="3" fontId="2" fillId="23" borderId="16" xfId="0" applyNumberFormat="1" applyFont="1" applyFill="1" applyBorder="1"/>
    <xf numFmtId="3" fontId="2" fillId="23" borderId="17" xfId="0" applyNumberFormat="1" applyFont="1" applyFill="1" applyBorder="1"/>
    <xf numFmtId="3" fontId="4" fillId="23" borderId="16" xfId="0" applyNumberFormat="1" applyFont="1" applyFill="1" applyBorder="1"/>
    <xf numFmtId="0" fontId="1" fillId="25" borderId="31" xfId="0" applyFont="1" applyFill="1" applyBorder="1" applyAlignment="1">
      <alignment vertical="center" wrapText="1"/>
    </xf>
    <xf numFmtId="0" fontId="1" fillId="25" borderId="11" xfId="0" applyFont="1" applyFill="1" applyBorder="1" applyAlignment="1">
      <alignment horizontal="center"/>
    </xf>
    <xf numFmtId="0" fontId="1" fillId="25" borderId="12" xfId="0" applyFont="1" applyFill="1" applyBorder="1"/>
    <xf numFmtId="0" fontId="1" fillId="0" borderId="11" xfId="0" applyFont="1" applyBorder="1"/>
    <xf numFmtId="3" fontId="1" fillId="0" borderId="10" xfId="0" applyNumberFormat="1" applyFont="1" applyBorder="1"/>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left" wrapText="1"/>
    </xf>
    <xf numFmtId="0" fontId="1" fillId="23" borderId="11" xfId="0" applyFont="1" applyFill="1" applyBorder="1" applyAlignment="1">
      <alignment horizontal="center"/>
    </xf>
    <xf numFmtId="0" fontId="1" fillId="23" borderId="11" xfId="0" applyFont="1" applyFill="1" applyBorder="1"/>
    <xf numFmtId="0" fontId="1" fillId="23" borderId="12" xfId="0" applyFont="1" applyFill="1" applyBorder="1"/>
    <xf numFmtId="0" fontId="1" fillId="0" borderId="27" xfId="0" applyFont="1" applyBorder="1" applyAlignment="1">
      <alignment horizontal="center"/>
    </xf>
    <xf numFmtId="0" fontId="1" fillId="0" borderId="12" xfId="0" applyFont="1" applyBorder="1"/>
    <xf numFmtId="0" fontId="1" fillId="0" borderId="11" xfId="0" applyFont="1" applyBorder="1" applyAlignment="1">
      <alignment horizontal="center"/>
    </xf>
    <xf numFmtId="0" fontId="1" fillId="25" borderId="27" xfId="0" applyFont="1" applyFill="1" applyBorder="1" applyAlignment="1">
      <alignment horizontal="center"/>
    </xf>
    <xf numFmtId="0" fontId="1" fillId="25" borderId="11" xfId="0" applyFont="1" applyFill="1" applyBorder="1"/>
    <xf numFmtId="3" fontId="2" fillId="28" borderId="26" xfId="0" applyNumberFormat="1" applyFont="1" applyFill="1" applyBorder="1" applyAlignment="1">
      <alignment wrapText="1"/>
    </xf>
    <xf numFmtId="0" fontId="0" fillId="0" borderId="34" xfId="0" applyBorder="1"/>
    <xf numFmtId="0" fontId="0" fillId="25" borderId="11" xfId="0" applyFill="1" applyBorder="1"/>
    <xf numFmtId="0" fontId="2" fillId="23" borderId="16" xfId="0" applyFont="1" applyFill="1" applyBorder="1"/>
    <xf numFmtId="4" fontId="2" fillId="0" borderId="10" xfId="0" applyNumberFormat="1" applyFont="1" applyBorder="1"/>
    <xf numFmtId="4" fontId="2" fillId="27" borderId="10" xfId="0" applyNumberFormat="1" applyFont="1" applyFill="1" applyBorder="1"/>
    <xf numFmtId="4" fontId="1" fillId="0" borderId="10" xfId="0" applyNumberFormat="1" applyFont="1" applyBorder="1" applyAlignment="1">
      <alignment wrapText="1"/>
    </xf>
    <xf numFmtId="4" fontId="0" fillId="0" borderId="0" xfId="0" applyNumberFormat="1"/>
    <xf numFmtId="4" fontId="2" fillId="23" borderId="15" xfId="0" applyNumberFormat="1" applyFont="1" applyFill="1" applyBorder="1"/>
    <xf numFmtId="4" fontId="2" fillId="0" borderId="20" xfId="0" applyNumberFormat="1" applyFont="1" applyBorder="1"/>
    <xf numFmtId="4" fontId="2" fillId="0" borderId="39" xfId="0" applyNumberFormat="1" applyFont="1" applyBorder="1"/>
    <xf numFmtId="4" fontId="0" fillId="0" borderId="15" xfId="0" applyNumberFormat="1" applyBorder="1"/>
    <xf numFmtId="4" fontId="1" fillId="0" borderId="10" xfId="0" applyNumberFormat="1" applyFont="1" applyBorder="1"/>
    <xf numFmtId="4" fontId="2" fillId="23" borderId="16" xfId="0" applyNumberFormat="1" applyFont="1" applyFill="1" applyBorder="1"/>
    <xf numFmtId="4" fontId="2" fillId="23" borderId="17" xfId="0" applyNumberFormat="1" applyFont="1" applyFill="1" applyBorder="1"/>
    <xf numFmtId="4" fontId="0" fillId="0" borderId="34" xfId="0" applyNumberFormat="1" applyBorder="1"/>
    <xf numFmtId="4" fontId="4" fillId="23" borderId="16" xfId="0" applyNumberFormat="1" applyFont="1" applyFill="1" applyBorder="1"/>
    <xf numFmtId="4" fontId="0" fillId="25" borderId="11" xfId="0" applyNumberFormat="1" applyFill="1" applyBorder="1"/>
    <xf numFmtId="4" fontId="30" fillId="0" borderId="0" xfId="0" applyNumberFormat="1" applyFont="1" applyAlignment="1">
      <alignment horizontal="left" wrapText="1"/>
    </xf>
    <xf numFmtId="4" fontId="1" fillId="0" borderId="0" xfId="0" applyNumberFormat="1" applyFont="1" applyAlignment="1">
      <alignment wrapText="1"/>
    </xf>
    <xf numFmtId="4" fontId="30" fillId="0" borderId="0" xfId="0" applyNumberFormat="1" applyFont="1" applyAlignment="1">
      <alignment wrapText="1"/>
    </xf>
    <xf numFmtId="4" fontId="0" fillId="0" borderId="0" xfId="0" applyNumberFormat="1" applyAlignment="1">
      <alignment wrapText="1"/>
    </xf>
    <xf numFmtId="4" fontId="2" fillId="0" borderId="0" xfId="0" applyNumberFormat="1" applyFont="1" applyAlignment="1">
      <alignment wrapText="1"/>
    </xf>
    <xf numFmtId="0" fontId="2" fillId="26" borderId="10" xfId="0" applyFont="1" applyFill="1" applyBorder="1" applyAlignment="1">
      <alignment horizontal="center" vertical="center" wrapText="1"/>
    </xf>
    <xf numFmtId="4" fontId="2" fillId="26" borderId="10" xfId="0" applyNumberFormat="1" applyFont="1" applyFill="1" applyBorder="1" applyAlignment="1">
      <alignment horizontal="center" vertical="center" wrapText="1"/>
    </xf>
    <xf numFmtId="4" fontId="34" fillId="0" borderId="10" xfId="0" applyNumberFormat="1" applyFont="1" applyBorder="1" applyAlignment="1">
      <alignment wrapText="1"/>
    </xf>
    <xf numFmtId="0" fontId="34" fillId="0" borderId="13" xfId="0" applyFont="1" applyBorder="1" applyAlignment="1">
      <alignment wrapText="1"/>
    </xf>
    <xf numFmtId="3" fontId="34" fillId="0" borderId="10" xfId="0" applyNumberFormat="1" applyFont="1" applyBorder="1" applyAlignment="1">
      <alignment horizontal="center" wrapText="1"/>
    </xf>
    <xf numFmtId="3" fontId="34" fillId="0" borderId="10" xfId="0" applyNumberFormat="1" applyFont="1" applyBorder="1" applyAlignment="1">
      <alignment wrapText="1"/>
    </xf>
    <xf numFmtId="0" fontId="34" fillId="0" borderId="0" xfId="0" applyFont="1"/>
    <xf numFmtId="0" fontId="34" fillId="0" borderId="21" xfId="0" applyFont="1" applyBorder="1" applyAlignment="1">
      <alignment wrapText="1"/>
    </xf>
    <xf numFmtId="0" fontId="34" fillId="0" borderId="10" xfId="0" applyFont="1" applyBorder="1"/>
    <xf numFmtId="0" fontId="34" fillId="0" borderId="10" xfId="0" applyFont="1" applyBorder="1" applyAlignment="1">
      <alignment horizontal="center"/>
    </xf>
    <xf numFmtId="4" fontId="0" fillId="27" borderId="10" xfId="0" applyNumberFormat="1" applyFill="1" applyBorder="1"/>
    <xf numFmtId="4" fontId="2" fillId="0" borderId="15" xfId="0" applyNumberFormat="1" applyFont="1" applyBorder="1"/>
    <xf numFmtId="4" fontId="0" fillId="0" borderId="28" xfId="0" applyNumberFormat="1" applyBorder="1"/>
    <xf numFmtId="4" fontId="3" fillId="0" borderId="15" xfId="0" applyNumberFormat="1" applyFont="1" applyBorder="1"/>
    <xf numFmtId="4" fontId="0" fillId="0" borderId="10" xfId="0" applyNumberFormat="1" applyBorder="1"/>
    <xf numFmtId="4" fontId="1" fillId="25" borderId="12" xfId="0" applyNumberFormat="1" applyFont="1" applyFill="1" applyBorder="1"/>
    <xf numFmtId="0" fontId="33" fillId="0" borderId="40" xfId="0" applyFont="1" applyBorder="1" applyAlignment="1">
      <alignment wrapText="1"/>
    </xf>
    <xf numFmtId="4" fontId="1" fillId="0" borderId="15" xfId="0" applyNumberFormat="1" applyFont="1" applyBorder="1"/>
    <xf numFmtId="4" fontId="1" fillId="0" borderId="34" xfId="0" applyNumberFormat="1" applyFont="1" applyBorder="1"/>
    <xf numFmtId="4" fontId="1" fillId="25" borderId="11" xfId="0" applyNumberFormat="1" applyFont="1" applyFill="1" applyBorder="1"/>
    <xf numFmtId="4" fontId="1" fillId="0" borderId="0" xfId="0" applyNumberFormat="1" applyFont="1" applyAlignment="1">
      <alignment horizontal="left" wrapText="1"/>
    </xf>
    <xf numFmtId="4" fontId="1" fillId="0" borderId="0" xfId="0" applyNumberFormat="1" applyFont="1"/>
    <xf numFmtId="4" fontId="2" fillId="26" borderId="10" xfId="0" applyNumberFormat="1" applyFont="1" applyFill="1" applyBorder="1" applyAlignment="1">
      <alignment horizontal="center"/>
    </xf>
    <xf numFmtId="3" fontId="34" fillId="0" borderId="0" xfId="0" applyNumberFormat="1" applyFont="1"/>
    <xf numFmtId="4" fontId="34" fillId="0" borderId="0" xfId="0" applyNumberFormat="1" applyFont="1"/>
    <xf numFmtId="3" fontId="34" fillId="0" borderId="10" xfId="0" applyNumberFormat="1" applyFont="1" applyBorder="1" applyAlignment="1">
      <alignment horizontal="center" vertical="center" wrapText="1"/>
    </xf>
    <xf numFmtId="3" fontId="34" fillId="0" borderId="10" xfId="0" applyNumberFormat="1" applyFont="1" applyBorder="1" applyAlignment="1">
      <alignment vertical="center" wrapText="1"/>
    </xf>
    <xf numFmtId="0" fontId="2" fillId="0" borderId="0" xfId="0" applyFont="1"/>
    <xf numFmtId="0" fontId="5" fillId="0" borderId="0" xfId="0" applyFont="1"/>
    <xf numFmtId="4" fontId="2" fillId="0" borderId="0" xfId="0" applyNumberFormat="1" applyFont="1"/>
    <xf numFmtId="4" fontId="2" fillId="29" borderId="10" xfId="0" applyNumberFormat="1" applyFont="1" applyFill="1" applyBorder="1" applyAlignment="1">
      <alignment horizontal="center" vertical="center" wrapText="1"/>
    </xf>
    <xf numFmtId="0" fontId="1" fillId="0" borderId="35" xfId="0" applyFont="1" applyBorder="1" applyAlignment="1">
      <alignment vertical="center"/>
    </xf>
    <xf numFmtId="0" fontId="1" fillId="0" borderId="32" xfId="0" applyFont="1" applyBorder="1" applyAlignment="1">
      <alignment vertical="center"/>
    </xf>
    <xf numFmtId="3" fontId="1" fillId="0" borderId="33" xfId="0" applyNumberFormat="1" applyFont="1" applyBorder="1" applyAlignment="1">
      <alignment vertical="center"/>
    </xf>
    <xf numFmtId="0" fontId="0" fillId="0" borderId="0" xfId="0" applyAlignment="1">
      <alignment horizontal="center"/>
    </xf>
    <xf numFmtId="4" fontId="37" fillId="0" borderId="0" xfId="0" applyNumberFormat="1" applyFont="1" applyAlignment="1">
      <alignment vertical="center"/>
    </xf>
    <xf numFmtId="0" fontId="38" fillId="0" borderId="0" xfId="0" applyFont="1" applyAlignment="1">
      <alignment horizontal="right" vertical="center"/>
    </xf>
    <xf numFmtId="4" fontId="2" fillId="0" borderId="0" xfId="0" applyNumberFormat="1" applyFont="1" applyAlignment="1">
      <alignment horizontal="right"/>
    </xf>
    <xf numFmtId="4" fontId="2" fillId="30" borderId="10" xfId="0" applyNumberFormat="1" applyFont="1" applyFill="1" applyBorder="1" applyAlignment="1">
      <alignment horizontal="center" vertical="center" wrapText="1"/>
    </xf>
    <xf numFmtId="4" fontId="34" fillId="0" borderId="0" xfId="0" applyNumberFormat="1" applyFont="1" applyAlignment="1">
      <alignment wrapText="1"/>
    </xf>
    <xf numFmtId="4" fontId="2" fillId="0" borderId="0" xfId="0" applyNumberFormat="1" applyFont="1" applyAlignment="1">
      <alignment horizontal="center"/>
    </xf>
    <xf numFmtId="4" fontId="2" fillId="0" borderId="41" xfId="0" applyNumberFormat="1" applyFont="1" applyBorder="1" applyAlignment="1">
      <alignment horizontal="center" vertical="center" wrapText="1"/>
    </xf>
    <xf numFmtId="3" fontId="2" fillId="0" borderId="0" xfId="0" applyNumberFormat="1" applyFont="1"/>
    <xf numFmtId="4" fontId="3" fillId="0" borderId="0" xfId="0" applyNumberFormat="1" applyFont="1"/>
    <xf numFmtId="3" fontId="1" fillId="0" borderId="0" xfId="0" applyNumberFormat="1" applyFont="1" applyAlignment="1">
      <alignment wrapText="1"/>
    </xf>
    <xf numFmtId="4" fontId="4" fillId="0" borderId="0" xfId="0" applyNumberFormat="1" applyFont="1"/>
    <xf numFmtId="10" fontId="2" fillId="0" borderId="0" xfId="0" applyNumberFormat="1" applyFont="1"/>
    <xf numFmtId="10" fontId="0" fillId="0" borderId="0" xfId="0" applyNumberFormat="1"/>
    <xf numFmtId="10" fontId="0" fillId="0" borderId="0" xfId="0" applyNumberFormat="1" applyAlignment="1">
      <alignment wrapText="1"/>
    </xf>
    <xf numFmtId="4" fontId="2" fillId="0" borderId="30" xfId="0" applyNumberFormat="1" applyFont="1" applyBorder="1"/>
    <xf numFmtId="10" fontId="2" fillId="29" borderId="10" xfId="0" applyNumberFormat="1" applyFont="1" applyFill="1" applyBorder="1" applyAlignment="1">
      <alignment horizontal="center" vertical="center"/>
    </xf>
    <xf numFmtId="10" fontId="2" fillId="30" borderId="10" xfId="0" applyNumberFormat="1" applyFont="1" applyFill="1" applyBorder="1" applyAlignment="1">
      <alignment horizontal="center" vertical="center" wrapText="1"/>
    </xf>
    <xf numFmtId="4" fontId="2" fillId="29" borderId="26" xfId="0" applyNumberFormat="1" applyFont="1" applyFill="1" applyBorder="1" applyAlignment="1">
      <alignment horizontal="center" vertical="center" wrapText="1"/>
    </xf>
    <xf numFmtId="4" fontId="2" fillId="30" borderId="19" xfId="0" applyNumberFormat="1" applyFont="1" applyFill="1" applyBorder="1" applyAlignment="1">
      <alignment horizontal="center" vertical="center" wrapText="1"/>
    </xf>
    <xf numFmtId="4" fontId="2" fillId="0" borderId="42" xfId="0" applyNumberFormat="1" applyFont="1" applyBorder="1"/>
    <xf numFmtId="4" fontId="2" fillId="0" borderId="19" xfId="0" applyNumberFormat="1" applyFont="1" applyBorder="1"/>
    <xf numFmtId="4" fontId="2" fillId="27" borderId="19" xfId="0" applyNumberFormat="1" applyFont="1" applyFill="1" applyBorder="1"/>
    <xf numFmtId="4" fontId="1" fillId="0" borderId="19" xfId="0" applyNumberFormat="1" applyFont="1" applyBorder="1" applyAlignment="1">
      <alignment wrapText="1"/>
    </xf>
    <xf numFmtId="4" fontId="0" fillId="27" borderId="19" xfId="0" applyNumberFormat="1" applyFill="1" applyBorder="1"/>
    <xf numFmtId="4" fontId="34" fillId="0" borderId="19" xfId="0" applyNumberFormat="1" applyFont="1" applyBorder="1" applyAlignment="1">
      <alignment wrapText="1"/>
    </xf>
    <xf numFmtId="4" fontId="2" fillId="23" borderId="43" xfId="0" applyNumberFormat="1" applyFont="1" applyFill="1" applyBorder="1"/>
    <xf numFmtId="4" fontId="2" fillId="0" borderId="43" xfId="0" applyNumberFormat="1" applyFont="1" applyBorder="1"/>
    <xf numFmtId="4" fontId="0" fillId="0" borderId="44" xfId="0" applyNumberFormat="1" applyBorder="1"/>
    <xf numFmtId="3" fontId="2" fillId="23" borderId="43" xfId="0" applyNumberFormat="1" applyFont="1" applyFill="1" applyBorder="1"/>
    <xf numFmtId="4" fontId="3" fillId="0" borderId="43" xfId="0" applyNumberFormat="1" applyFont="1" applyBorder="1"/>
    <xf numFmtId="4" fontId="1" fillId="0" borderId="19" xfId="0" applyNumberFormat="1" applyFont="1" applyBorder="1"/>
    <xf numFmtId="3" fontId="2" fillId="23" borderId="45" xfId="0" applyNumberFormat="1" applyFont="1" applyFill="1" applyBorder="1"/>
    <xf numFmtId="3" fontId="1" fillId="0" borderId="19" xfId="0" applyNumberFormat="1" applyFont="1" applyBorder="1" applyAlignment="1">
      <alignment wrapText="1"/>
    </xf>
    <xf numFmtId="4" fontId="39" fillId="0" borderId="0" xfId="0" applyNumberFormat="1" applyFont="1" applyAlignment="1">
      <alignment horizontal="center" vertical="center"/>
    </xf>
    <xf numFmtId="4" fontId="2" fillId="0" borderId="0" xfId="0" applyNumberFormat="1" applyFont="1" applyAlignment="1">
      <alignment horizontal="center" vertical="center" wrapText="1"/>
    </xf>
    <xf numFmtId="0" fontId="1" fillId="28" borderId="10" xfId="0" applyFont="1" applyFill="1" applyBorder="1" applyAlignment="1">
      <alignment horizontal="center"/>
    </xf>
    <xf numFmtId="0" fontId="1" fillId="28" borderId="10" xfId="0" applyFont="1" applyFill="1" applyBorder="1"/>
    <xf numFmtId="9" fontId="0" fillId="0" borderId="0" xfId="0" applyNumberFormat="1"/>
    <xf numFmtId="0" fontId="1" fillId="0" borderId="0" xfId="0" applyFont="1"/>
    <xf numFmtId="10" fontId="2" fillId="27" borderId="10" xfId="0" applyNumberFormat="1" applyFont="1" applyFill="1" applyBorder="1"/>
    <xf numFmtId="10" fontId="0" fillId="27" borderId="10" xfId="0" applyNumberFormat="1" applyFill="1" applyBorder="1"/>
    <xf numFmtId="10" fontId="2" fillId="23" borderId="15" xfId="0" applyNumberFormat="1" applyFont="1" applyFill="1" applyBorder="1"/>
    <xf numFmtId="10" fontId="2" fillId="23" borderId="16" xfId="0" applyNumberFormat="1" applyFont="1" applyFill="1" applyBorder="1"/>
    <xf numFmtId="10" fontId="34" fillId="0" borderId="0" xfId="0" applyNumberFormat="1" applyFont="1"/>
    <xf numFmtId="10" fontId="0" fillId="0" borderId="10" xfId="0" applyNumberFormat="1" applyBorder="1"/>
    <xf numFmtId="4" fontId="2" fillId="0" borderId="44" xfId="0" applyNumberFormat="1" applyFont="1" applyBorder="1"/>
    <xf numFmtId="10" fontId="2" fillId="23" borderId="20" xfId="0" applyNumberFormat="1" applyFont="1" applyFill="1" applyBorder="1"/>
    <xf numFmtId="10" fontId="2" fillId="23" borderId="46" xfId="0" applyNumberFormat="1" applyFont="1" applyFill="1" applyBorder="1"/>
    <xf numFmtId="4" fontId="2" fillId="23" borderId="46" xfId="0" applyNumberFormat="1" applyFont="1" applyFill="1" applyBorder="1"/>
    <xf numFmtId="3" fontId="4" fillId="23" borderId="33" xfId="0" applyNumberFormat="1" applyFont="1" applyFill="1" applyBorder="1"/>
    <xf numFmtId="4" fontId="2" fillId="23" borderId="47" xfId="0" applyNumberFormat="1" applyFont="1" applyFill="1" applyBorder="1"/>
    <xf numFmtId="3" fontId="4" fillId="23" borderId="47" xfId="0" applyNumberFormat="1" applyFont="1" applyFill="1" applyBorder="1"/>
    <xf numFmtId="10" fontId="4" fillId="23" borderId="48" xfId="0" applyNumberFormat="1" applyFont="1" applyFill="1" applyBorder="1"/>
    <xf numFmtId="4" fontId="4" fillId="23" borderId="33" xfId="0" applyNumberFormat="1" applyFont="1" applyFill="1" applyBorder="1"/>
    <xf numFmtId="4" fontId="1" fillId="25" borderId="10" xfId="0" applyNumberFormat="1" applyFont="1" applyFill="1" applyBorder="1"/>
    <xf numFmtId="3" fontId="4" fillId="23" borderId="48" xfId="0" applyNumberFormat="1" applyFont="1" applyFill="1" applyBorder="1"/>
    <xf numFmtId="10" fontId="1" fillId="25" borderId="19" xfId="0" applyNumberFormat="1" applyFont="1" applyFill="1" applyBorder="1"/>
    <xf numFmtId="4" fontId="4" fillId="23" borderId="10" xfId="0" applyNumberFormat="1" applyFont="1" applyFill="1" applyBorder="1"/>
    <xf numFmtId="4" fontId="1" fillId="25" borderId="19" xfId="0" applyNumberFormat="1" applyFont="1" applyFill="1" applyBorder="1"/>
    <xf numFmtId="10" fontId="40" fillId="23" borderId="15" xfId="0" applyNumberFormat="1" applyFont="1" applyFill="1" applyBorder="1"/>
    <xf numFmtId="10" fontId="40" fillId="23" borderId="18" xfId="0" applyNumberFormat="1" applyFont="1" applyFill="1" applyBorder="1"/>
    <xf numFmtId="0" fontId="2" fillId="26" borderId="19" xfId="0" applyFont="1" applyFill="1" applyBorder="1" applyAlignment="1">
      <alignment horizontal="center" vertical="center"/>
    </xf>
    <xf numFmtId="4" fontId="41" fillId="0" borderId="10" xfId="0" applyNumberFormat="1" applyFont="1" applyBorder="1" applyAlignment="1">
      <alignment wrapText="1"/>
    </xf>
    <xf numFmtId="10" fontId="1" fillId="0" borderId="10" xfId="0" applyNumberFormat="1" applyFont="1" applyBorder="1"/>
    <xf numFmtId="10" fontId="1" fillId="0" borderId="10" xfId="0" applyNumberFormat="1" applyFont="1" applyBorder="1" applyAlignment="1">
      <alignment horizontal="center" vertical="center"/>
    </xf>
    <xf numFmtId="10" fontId="41" fillId="0" borderId="10" xfId="0" applyNumberFormat="1" applyFont="1" applyBorder="1"/>
    <xf numFmtId="10" fontId="2" fillId="28" borderId="10" xfId="0" applyNumberFormat="1" applyFont="1" applyFill="1" applyBorder="1"/>
    <xf numFmtId="4" fontId="2" fillId="31" borderId="10" xfId="0" applyNumberFormat="1" applyFont="1" applyFill="1" applyBorder="1" applyAlignment="1">
      <alignment horizontal="center"/>
    </xf>
    <xf numFmtId="4" fontId="2" fillId="31" borderId="10" xfId="0" applyNumberFormat="1" applyFont="1" applyFill="1" applyBorder="1" applyAlignment="1">
      <alignment horizontal="center" vertical="center" wrapText="1"/>
    </xf>
    <xf numFmtId="4" fontId="2" fillId="32" borderId="10" xfId="0" applyNumberFormat="1" applyFont="1" applyFill="1" applyBorder="1" applyAlignment="1">
      <alignment horizontal="center"/>
    </xf>
    <xf numFmtId="4" fontId="2" fillId="32" borderId="10" xfId="0" applyNumberFormat="1" applyFont="1" applyFill="1" applyBorder="1" applyAlignment="1">
      <alignment horizontal="center" vertical="center" wrapText="1"/>
    </xf>
    <xf numFmtId="4" fontId="2" fillId="33" borderId="10" xfId="0" applyNumberFormat="1" applyFont="1" applyFill="1" applyBorder="1" applyAlignment="1">
      <alignment horizontal="center"/>
    </xf>
    <xf numFmtId="4" fontId="2" fillId="33" borderId="10" xfId="0" applyNumberFormat="1" applyFont="1" applyFill="1" applyBorder="1" applyAlignment="1">
      <alignment horizontal="center" vertical="center" wrapText="1"/>
    </xf>
    <xf numFmtId="0" fontId="41" fillId="0" borderId="13" xfId="0" applyFont="1" applyBorder="1" applyAlignment="1">
      <alignment wrapText="1"/>
    </xf>
    <xf numFmtId="0" fontId="41" fillId="0" borderId="10" xfId="0" applyFont="1" applyBorder="1" applyAlignment="1">
      <alignment horizontal="center"/>
    </xf>
    <xf numFmtId="3" fontId="41" fillId="0" borderId="10" xfId="0" applyNumberFormat="1" applyFont="1" applyBorder="1" applyAlignment="1">
      <alignment wrapText="1"/>
    </xf>
    <xf numFmtId="3" fontId="41" fillId="0" borderId="10" xfId="0" applyNumberFormat="1" applyFont="1" applyBorder="1" applyAlignment="1">
      <alignment horizontal="left" wrapText="1"/>
    </xf>
    <xf numFmtId="0" fontId="41" fillId="0" borderId="0" xfId="0" applyFont="1"/>
    <xf numFmtId="0" fontId="2" fillId="33" borderId="10" xfId="0" applyFont="1" applyFill="1" applyBorder="1" applyAlignment="1">
      <alignment horizontal="center" vertical="center" wrapText="1"/>
    </xf>
    <xf numFmtId="10" fontId="1" fillId="0" borderId="10" xfId="0" applyNumberFormat="1" applyFont="1" applyBorder="1" applyAlignment="1">
      <alignment horizontal="center"/>
    </xf>
    <xf numFmtId="10" fontId="40" fillId="28" borderId="10" xfId="0" applyNumberFormat="1" applyFont="1" applyFill="1" applyBorder="1"/>
    <xf numFmtId="10" fontId="41" fillId="28" borderId="10" xfId="0" applyNumberFormat="1" applyFont="1" applyFill="1" applyBorder="1"/>
    <xf numFmtId="0" fontId="2" fillId="34" borderId="10" xfId="0" applyFont="1" applyFill="1" applyBorder="1" applyAlignment="1">
      <alignment horizontal="center" vertical="center" wrapText="1"/>
    </xf>
    <xf numFmtId="0" fontId="5" fillId="34" borderId="0" xfId="0" applyFont="1" applyFill="1" applyAlignment="1">
      <alignment horizontal="left" vertical="center" wrapText="1"/>
    </xf>
    <xf numFmtId="0" fontId="30" fillId="33" borderId="10" xfId="0" applyFont="1" applyFill="1" applyBorder="1" applyAlignment="1">
      <alignment horizontal="left" vertical="center" wrapText="1"/>
    </xf>
    <xf numFmtId="0" fontId="30" fillId="35" borderId="10" xfId="0" applyFont="1" applyFill="1" applyBorder="1" applyAlignment="1">
      <alignment horizontal="left" vertical="center" wrapText="1"/>
    </xf>
    <xf numFmtId="0" fontId="30" fillId="36" borderId="10" xfId="0" applyFont="1" applyFill="1" applyBorder="1" applyAlignment="1">
      <alignment horizontal="left" vertical="center" wrapText="1"/>
    </xf>
    <xf numFmtId="0" fontId="30" fillId="37" borderId="10" xfId="0" applyFont="1" applyFill="1" applyBorder="1" applyAlignment="1">
      <alignment horizontal="left" vertical="center" wrapText="1"/>
    </xf>
    <xf numFmtId="0" fontId="30" fillId="38" borderId="10" xfId="0" applyFont="1" applyFill="1" applyBorder="1" applyAlignment="1">
      <alignment horizontal="left" vertical="center" wrapText="1"/>
    </xf>
    <xf numFmtId="0" fontId="30" fillId="39" borderId="10" xfId="0" applyFont="1" applyFill="1" applyBorder="1" applyAlignment="1">
      <alignment horizontal="left" vertical="center" wrapText="1"/>
    </xf>
    <xf numFmtId="0" fontId="30" fillId="30" borderId="10" xfId="0" applyFont="1" applyFill="1" applyBorder="1" applyAlignment="1">
      <alignment horizontal="left" vertical="center" wrapText="1"/>
    </xf>
    <xf numFmtId="0" fontId="30" fillId="40" borderId="10" xfId="0" applyFont="1" applyFill="1" applyBorder="1" applyAlignment="1">
      <alignment horizontal="left" vertical="center" wrapText="1"/>
    </xf>
    <xf numFmtId="0" fontId="1" fillId="32" borderId="10" xfId="0" applyFont="1" applyFill="1" applyBorder="1" applyAlignment="1">
      <alignment wrapText="1"/>
    </xf>
    <xf numFmtId="164" fontId="0" fillId="0" borderId="0" xfId="0" applyNumberFormat="1" applyAlignment="1">
      <alignment wrapText="1"/>
    </xf>
    <xf numFmtId="0" fontId="30" fillId="37" borderId="10" xfId="0" applyFont="1" applyFill="1" applyBorder="1" applyAlignment="1">
      <alignment horizontal="left" vertical="top" wrapText="1"/>
    </xf>
    <xf numFmtId="3" fontId="0" fillId="0" borderId="0" xfId="0" applyNumberFormat="1" applyAlignment="1">
      <alignment wrapText="1"/>
    </xf>
    <xf numFmtId="0" fontId="45" fillId="0" borderId="0" xfId="0" applyFont="1" applyAlignment="1">
      <alignment wrapText="1"/>
    </xf>
    <xf numFmtId="0" fontId="2" fillId="0" borderId="10" xfId="0" applyFont="1" applyBorder="1" applyAlignment="1">
      <alignment horizontal="center" wrapText="1"/>
    </xf>
    <xf numFmtId="0" fontId="42" fillId="0" borderId="10" xfId="0" applyFont="1" applyBorder="1" applyAlignment="1">
      <alignment wrapText="1"/>
    </xf>
    <xf numFmtId="165" fontId="30" fillId="35" borderId="10" xfId="44" applyNumberFormat="1" applyFont="1" applyFill="1" applyBorder="1" applyAlignment="1">
      <alignment horizontal="right" wrapText="1"/>
    </xf>
    <xf numFmtId="0" fontId="2" fillId="0" borderId="0" xfId="0" applyFont="1" applyAlignment="1">
      <alignment wrapText="1"/>
    </xf>
    <xf numFmtId="0" fontId="36" fillId="0" borderId="0" xfId="0" applyFont="1" applyAlignment="1">
      <alignment horizontal="left" vertical="center" wrapText="1"/>
    </xf>
    <xf numFmtId="0" fontId="1" fillId="0" borderId="0" xfId="0" applyFont="1" applyAlignment="1">
      <alignment wrapText="1"/>
    </xf>
    <xf numFmtId="0" fontId="2" fillId="23" borderId="10" xfId="0" applyFont="1" applyFill="1" applyBorder="1" applyAlignment="1">
      <alignment horizontal="center" vertical="center"/>
    </xf>
    <xf numFmtId="0" fontId="0" fillId="0" borderId="10" xfId="0" applyBorder="1" applyAlignment="1">
      <alignment vertical="center"/>
    </xf>
    <xf numFmtId="0" fontId="2" fillId="24" borderId="10" xfId="0" applyFont="1" applyFill="1" applyBorder="1" applyAlignment="1">
      <alignment horizontal="center" vertical="center"/>
    </xf>
    <xf numFmtId="0" fontId="30" fillId="0" borderId="0" xfId="0" applyFont="1" applyAlignment="1">
      <alignment wrapText="1"/>
    </xf>
    <xf numFmtId="0" fontId="30" fillId="0" borderId="0" xfId="0" applyFont="1" applyAlignment="1">
      <alignment horizontal="left" wrapText="1"/>
    </xf>
    <xf numFmtId="0" fontId="0" fillId="0" borderId="0" xfId="0" applyAlignment="1">
      <alignment wrapText="1"/>
    </xf>
    <xf numFmtId="4" fontId="39" fillId="30" borderId="34" xfId="0" applyNumberFormat="1" applyFont="1" applyFill="1" applyBorder="1" applyAlignment="1">
      <alignment horizontal="center" vertical="center"/>
    </xf>
    <xf numFmtId="4" fontId="39" fillId="30" borderId="0" xfId="0" applyNumberFormat="1" applyFont="1" applyFill="1" applyAlignment="1">
      <alignment horizontal="center" vertical="center"/>
    </xf>
    <xf numFmtId="4" fontId="39" fillId="29" borderId="10" xfId="0" applyNumberFormat="1" applyFont="1" applyFill="1" applyBorder="1" applyAlignment="1">
      <alignment horizontal="center" vertical="center"/>
    </xf>
    <xf numFmtId="0" fontId="2" fillId="26" borderId="26" xfId="0" applyFont="1" applyFill="1" applyBorder="1" applyAlignment="1">
      <alignment horizontal="center" vertical="center"/>
    </xf>
    <xf numFmtId="0" fontId="2" fillId="26" borderId="22" xfId="0" applyFont="1" applyFill="1" applyBorder="1" applyAlignment="1">
      <alignment horizontal="center" vertical="center"/>
    </xf>
    <xf numFmtId="0" fontId="2" fillId="26" borderId="19" xfId="0" applyFont="1" applyFill="1" applyBorder="1" applyAlignment="1">
      <alignment horizontal="center" vertical="center"/>
    </xf>
    <xf numFmtId="4" fontId="2" fillId="0" borderId="49" xfId="0" applyNumberFormat="1" applyFont="1" applyBorder="1" applyAlignment="1">
      <alignment horizontal="center"/>
    </xf>
    <xf numFmtId="4" fontId="2" fillId="0" borderId="50" xfId="0" applyNumberFormat="1" applyFont="1" applyBorder="1" applyAlignment="1">
      <alignment horizontal="center"/>
    </xf>
    <xf numFmtId="4" fontId="2" fillId="0" borderId="38" xfId="0" applyNumberFormat="1" applyFont="1" applyBorder="1" applyAlignment="1">
      <alignment horizontal="center"/>
    </xf>
    <xf numFmtId="4" fontId="2" fillId="0" borderId="51" xfId="0" applyNumberFormat="1" applyFont="1" applyBorder="1" applyAlignment="1">
      <alignment horizontal="center"/>
    </xf>
    <xf numFmtId="4" fontId="2" fillId="0" borderId="52" xfId="0" applyNumberFormat="1" applyFont="1" applyBorder="1" applyAlignment="1">
      <alignment horizontal="center"/>
    </xf>
    <xf numFmtId="4" fontId="2" fillId="0" borderId="42" xfId="0" applyNumberFormat="1" applyFont="1" applyBorder="1" applyAlignment="1">
      <alignment horizontal="center"/>
    </xf>
    <xf numFmtId="4" fontId="2" fillId="0" borderId="49" xfId="0" applyNumberFormat="1" applyFont="1" applyBorder="1" applyAlignment="1">
      <alignment horizontal="center" vertical="center" wrapText="1"/>
    </xf>
    <xf numFmtId="4" fontId="2" fillId="0" borderId="50" xfId="0" applyNumberFormat="1" applyFont="1" applyBorder="1" applyAlignment="1">
      <alignment horizontal="center" vertical="center" wrapText="1"/>
    </xf>
    <xf numFmtId="4" fontId="2" fillId="0" borderId="38" xfId="0" applyNumberFormat="1" applyFont="1" applyBorder="1" applyAlignment="1">
      <alignment horizontal="center" vertical="center" wrapText="1"/>
    </xf>
    <xf numFmtId="4" fontId="2" fillId="0" borderId="51" xfId="0" applyNumberFormat="1" applyFont="1" applyBorder="1" applyAlignment="1">
      <alignment horizontal="center" vertical="center" wrapText="1"/>
    </xf>
    <xf numFmtId="4" fontId="2" fillId="0" borderId="52" xfId="0" applyNumberFormat="1" applyFont="1" applyBorder="1" applyAlignment="1">
      <alignment horizontal="center" vertical="center" wrapText="1"/>
    </xf>
    <xf numFmtId="4" fontId="2" fillId="0" borderId="42" xfId="0" applyNumberFormat="1" applyFont="1" applyBorder="1" applyAlignment="1">
      <alignment horizontal="center" vertical="center" wrapText="1"/>
    </xf>
    <xf numFmtId="0" fontId="2" fillId="33" borderId="26" xfId="0" applyFont="1" applyFill="1" applyBorder="1" applyAlignment="1">
      <alignment horizontal="center" vertical="center"/>
    </xf>
    <xf numFmtId="0" fontId="2" fillId="33" borderId="22" xfId="0" applyFont="1" applyFill="1" applyBorder="1" applyAlignment="1">
      <alignment horizontal="center" vertical="center"/>
    </xf>
    <xf numFmtId="0" fontId="2" fillId="33" borderId="19" xfId="0" applyFont="1" applyFill="1" applyBorder="1" applyAlignment="1">
      <alignment horizontal="center" vertical="center"/>
    </xf>
    <xf numFmtId="0" fontId="5" fillId="34" borderId="26" xfId="0" applyFont="1" applyFill="1" applyBorder="1" applyAlignment="1">
      <alignment horizontal="center" vertical="top" wrapText="1"/>
    </xf>
    <xf numFmtId="0" fontId="5" fillId="34" borderId="22" xfId="0" applyFont="1" applyFill="1" applyBorder="1" applyAlignment="1">
      <alignment horizontal="center" vertical="top" wrapText="1"/>
    </xf>
    <xf numFmtId="0" fontId="5" fillId="34" borderId="19" xfId="0" applyFont="1" applyFill="1" applyBorder="1" applyAlignment="1">
      <alignment horizontal="center" vertical="top" wrapText="1"/>
    </xf>
  </cellXfs>
  <cellStyles count="45">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26" builtinId="22" customBuiltin="1"/>
    <cellStyle name="Cella collegata" xfId="35" builtinId="24" customBuiltin="1"/>
    <cellStyle name="Cella da controllare" xfId="27" builtinId="23" customBuiltin="1"/>
    <cellStyle name="Colore 1" xfId="19" builtinId="29" customBuiltin="1"/>
    <cellStyle name="Colore 2" xfId="20" builtinId="33" customBuiltin="1"/>
    <cellStyle name="Colore 3" xfId="21" builtinId="37" customBuiltin="1"/>
    <cellStyle name="Colore 4" xfId="22" builtinId="41" customBuiltin="1"/>
    <cellStyle name="Colore 5" xfId="23" builtinId="45" customBuiltin="1"/>
    <cellStyle name="Colore 6" xfId="24" builtinId="49" customBuiltin="1"/>
    <cellStyle name="Input" xfId="34" builtinId="20" customBuiltin="1"/>
    <cellStyle name="Neutrale" xfId="36" builtinId="28" customBuiltin="1"/>
    <cellStyle name="Normal 2" xfId="37" xr:uid="{00000000-0005-0000-0000-00001E000000}"/>
    <cellStyle name="Normal 5" xfId="43" xr:uid="{00000000-0005-0000-0000-00001F000000}"/>
    <cellStyle name="Normale" xfId="0" builtinId="0"/>
    <cellStyle name="Nota" xfId="38" builtinId="10" customBuiltin="1"/>
    <cellStyle name="Output" xfId="39" builtinId="21" customBuiltin="1"/>
    <cellStyle name="Testo avviso" xfId="42" builtinId="11" customBuiltin="1"/>
    <cellStyle name="Testo descrittivo" xfId="28" builtinId="53" customBuiltin="1"/>
    <cellStyle name="Titolo" xfId="40" builtinId="15" customBuiltin="1"/>
    <cellStyle name="Titolo 1" xfId="30" builtinId="16" customBuiltin="1"/>
    <cellStyle name="Titolo 2" xfId="31" builtinId="17" customBuiltin="1"/>
    <cellStyle name="Titolo 3" xfId="32" builtinId="18" customBuiltin="1"/>
    <cellStyle name="Titolo 4" xfId="33" builtinId="19" customBuiltin="1"/>
    <cellStyle name="Totale" xfId="41" builtinId="25" customBuiltin="1"/>
    <cellStyle name="Valore non valido" xfId="25" builtinId="27" customBuiltin="1"/>
    <cellStyle name="Valore valido" xfId="29" builtinId="26" customBuiltin="1"/>
    <cellStyle name="Valuta" xfId="4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ura Carbonero - FIIAPP" id="{E12ABAA3-FCED-4B09-BD99-2E9C7CC544FC}" userId="S::laura.carbonero@fiiapp.es::e3ba07a0-4a38-4bca-ba9c-33a8321ddb9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47" dT="2022-03-07T09:26:36.36" personId="{E12ABAA3-FCED-4B09-BD99-2E9C7CC544FC}" id="{528F4872-486A-4BEC-9BFF-BC9FFD63BB82}">
    <text>Este importe es el que se destina a la partida de dietas para participantes</text>
  </threadedComment>
</ThreadedComments>
</file>

<file path=xl/threadedComments/threadedComment2.xml><?xml version="1.0" encoding="utf-8"?>
<ThreadedComments xmlns="http://schemas.microsoft.com/office/spreadsheetml/2018/threadedcomments" xmlns:x="http://schemas.openxmlformats.org/spreadsheetml/2006/main">
  <threadedComment ref="P47" dT="2022-03-07T09:26:36.36" personId="{E12ABAA3-FCED-4B09-BD99-2E9C7CC544FC}" id="{51131EAD-15A3-42C2-9AA0-4CC6145E136D}">
    <text>Este importe es el que se destina a la partida de dietas para participantes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ternational-partnerships.ec.europa.eu/system/files/2022-09/Per%20diem%20rates%20-%2025%20July%202022.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A276"/>
  <sheetViews>
    <sheetView zoomScale="90" zoomScaleNormal="90" zoomScaleSheetLayoutView="100" workbookViewId="0">
      <pane xSplit="1" ySplit="2" topLeftCell="J3" activePane="bottomRight" state="frozen"/>
      <selection pane="topRight" activeCell="B1" sqref="B1"/>
      <selection pane="bottomLeft" activeCell="A3" sqref="A3"/>
      <selection pane="bottomRight" activeCell="S18" sqref="S18"/>
    </sheetView>
  </sheetViews>
  <sheetFormatPr defaultColWidth="8.54296875" defaultRowHeight="12.5" x14ac:dyDescent="0.25"/>
  <cols>
    <col min="1" max="1" width="61.453125" style="12" customWidth="1"/>
    <col min="2" max="4" width="11.54296875" customWidth="1"/>
    <col min="5" max="5" width="16.54296875" customWidth="1"/>
    <col min="6" max="8" width="11.54296875" hidden="1" customWidth="1"/>
    <col min="9" max="9" width="13.54296875" hidden="1" customWidth="1"/>
    <col min="10" max="10" width="17.54296875" bestFit="1" customWidth="1"/>
    <col min="11" max="11" width="15.54296875" customWidth="1"/>
    <col min="12" max="12" width="12.453125" bestFit="1" customWidth="1"/>
    <col min="13" max="14" width="13.54296875" customWidth="1"/>
    <col min="15" max="15" width="13.54296875" style="93" customWidth="1"/>
    <col min="16" max="17" width="13.54296875" style="130" customWidth="1"/>
    <col min="18" max="18" width="17.54296875" style="93" bestFit="1" customWidth="1"/>
    <col min="19" max="20" width="15.54296875" style="93" customWidth="1"/>
    <col min="21" max="21" width="7" style="93" customWidth="1"/>
    <col min="22" max="22" width="16.54296875" style="93" customWidth="1"/>
    <col min="23" max="23" width="14.453125" style="156" customWidth="1"/>
    <col min="24" max="24" width="17.453125" customWidth="1"/>
    <col min="25" max="25" width="4.54296875" customWidth="1"/>
    <col min="26" max="26" width="19.54296875" customWidth="1"/>
    <col min="27" max="27" width="16.453125" style="156" customWidth="1"/>
    <col min="28" max="28" width="15.81640625" customWidth="1"/>
    <col min="29" max="29" width="15" customWidth="1"/>
    <col min="30" max="30" width="12.453125" customWidth="1"/>
  </cols>
  <sheetData>
    <row r="1" spans="1:261" ht="24" customHeight="1" thickBot="1" x14ac:dyDescent="0.35">
      <c r="A1" s="39" t="s">
        <v>0</v>
      </c>
      <c r="B1" s="247" t="s">
        <v>1</v>
      </c>
      <c r="C1" s="248"/>
      <c r="D1" s="248"/>
      <c r="E1" s="248"/>
      <c r="F1" s="249" t="s">
        <v>2</v>
      </c>
      <c r="G1" s="248"/>
      <c r="H1" s="248"/>
      <c r="I1" s="248"/>
      <c r="J1" s="179" t="s">
        <v>3</v>
      </c>
      <c r="K1" s="179" t="s">
        <v>4</v>
      </c>
      <c r="L1" s="180" t="s">
        <v>5</v>
      </c>
      <c r="M1" s="256" t="s">
        <v>6</v>
      </c>
      <c r="N1" s="257"/>
      <c r="O1" s="257"/>
      <c r="P1" s="258"/>
      <c r="Q1" s="205"/>
      <c r="R1" s="131" t="s">
        <v>3</v>
      </c>
      <c r="S1" s="131" t="s">
        <v>4</v>
      </c>
      <c r="T1" s="131" t="s">
        <v>5</v>
      </c>
      <c r="U1" s="149"/>
      <c r="V1" s="255" t="s">
        <v>7</v>
      </c>
      <c r="W1" s="255"/>
      <c r="X1" s="255"/>
      <c r="Y1" s="177"/>
      <c r="Z1" s="253" t="s">
        <v>8</v>
      </c>
      <c r="AA1" s="254"/>
      <c r="AB1" s="254"/>
    </row>
    <row r="2" spans="1:261" s="10" customFormat="1" ht="48.25" customHeight="1" x14ac:dyDescent="0.25">
      <c r="A2" s="41" t="s">
        <v>9</v>
      </c>
      <c r="B2" s="42" t="s">
        <v>10</v>
      </c>
      <c r="C2" s="42" t="s">
        <v>11</v>
      </c>
      <c r="D2" s="43" t="s">
        <v>12</v>
      </c>
      <c r="E2" s="43" t="s">
        <v>13</v>
      </c>
      <c r="F2" s="42" t="s">
        <v>14</v>
      </c>
      <c r="G2" s="42" t="s">
        <v>11</v>
      </c>
      <c r="H2" s="43" t="s">
        <v>12</v>
      </c>
      <c r="I2" s="43" t="s">
        <v>15</v>
      </c>
      <c r="J2" s="43" t="s">
        <v>16</v>
      </c>
      <c r="K2" s="43" t="s">
        <v>17</v>
      </c>
      <c r="L2" s="43" t="s">
        <v>18</v>
      </c>
      <c r="M2" s="109" t="s">
        <v>19</v>
      </c>
      <c r="N2" s="109" t="s">
        <v>20</v>
      </c>
      <c r="O2" s="110" t="s">
        <v>21</v>
      </c>
      <c r="P2" s="110" t="s">
        <v>22</v>
      </c>
      <c r="Q2" s="110" t="s">
        <v>23</v>
      </c>
      <c r="R2" s="110" t="s">
        <v>16</v>
      </c>
      <c r="S2" s="110" t="s">
        <v>17</v>
      </c>
      <c r="T2" s="110" t="s">
        <v>18</v>
      </c>
      <c r="U2" s="150"/>
      <c r="V2" s="139" t="s">
        <v>17</v>
      </c>
      <c r="W2" s="159" t="s">
        <v>24</v>
      </c>
      <c r="X2" s="161" t="s">
        <v>25</v>
      </c>
      <c r="Y2" s="178"/>
      <c r="Z2" s="162" t="s">
        <v>17</v>
      </c>
      <c r="AA2" s="160" t="s">
        <v>26</v>
      </c>
      <c r="AB2" s="147" t="s">
        <v>27</v>
      </c>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row>
    <row r="3" spans="1:261" ht="15" customHeight="1" x14ac:dyDescent="0.3">
      <c r="A3" s="44" t="s">
        <v>28</v>
      </c>
      <c r="B3" s="4"/>
      <c r="C3" s="1"/>
      <c r="D3" s="1"/>
      <c r="E3" s="1"/>
      <c r="F3" s="4"/>
      <c r="G3" s="1"/>
      <c r="H3" s="1"/>
      <c r="I3" s="1"/>
      <c r="J3" s="1"/>
      <c r="K3" s="1"/>
      <c r="L3" s="1"/>
      <c r="M3" s="1"/>
      <c r="N3" s="1"/>
      <c r="O3" s="90"/>
      <c r="P3" s="90"/>
      <c r="Q3" s="90"/>
      <c r="R3" s="90"/>
      <c r="S3" s="90"/>
      <c r="T3" s="90"/>
      <c r="U3" s="138"/>
      <c r="V3" s="158"/>
      <c r="W3" s="155"/>
      <c r="Z3" s="163"/>
      <c r="AA3" s="155"/>
    </row>
    <row r="4" spans="1:261" ht="27.5" x14ac:dyDescent="0.3">
      <c r="A4" s="48" t="s">
        <v>29</v>
      </c>
      <c r="B4" s="5"/>
      <c r="C4" s="2"/>
      <c r="D4" s="2"/>
      <c r="E4" s="2"/>
      <c r="F4" s="5"/>
      <c r="G4" s="2"/>
      <c r="H4" s="2"/>
      <c r="I4" s="1"/>
      <c r="J4" s="1"/>
      <c r="K4" s="1"/>
      <c r="L4" s="1"/>
      <c r="M4" s="1"/>
      <c r="N4" s="1"/>
      <c r="O4" s="90"/>
      <c r="P4" s="90"/>
      <c r="Q4" s="90"/>
      <c r="R4" s="90"/>
      <c r="S4" s="90"/>
      <c r="T4" s="90"/>
      <c r="U4" s="138"/>
      <c r="V4" s="90"/>
      <c r="W4" s="155"/>
      <c r="Z4" s="164"/>
      <c r="AA4" s="155"/>
    </row>
    <row r="5" spans="1:261" ht="13" x14ac:dyDescent="0.3">
      <c r="A5" s="50" t="s">
        <v>30</v>
      </c>
      <c r="B5" s="51"/>
      <c r="C5" s="52"/>
      <c r="D5" s="52"/>
      <c r="E5" s="52"/>
      <c r="F5" s="51" t="s">
        <v>31</v>
      </c>
      <c r="G5" s="52"/>
      <c r="H5" s="52"/>
      <c r="I5" s="53"/>
      <c r="J5" s="53"/>
      <c r="K5" s="53"/>
      <c r="L5" s="53"/>
      <c r="M5" s="53"/>
      <c r="N5" s="53"/>
      <c r="O5" s="91"/>
      <c r="P5" s="91"/>
      <c r="Q5" s="91"/>
      <c r="R5" s="91"/>
      <c r="S5" s="91"/>
      <c r="T5" s="91"/>
      <c r="U5" s="138"/>
      <c r="V5" s="91"/>
      <c r="W5" s="183"/>
      <c r="X5" s="91"/>
      <c r="Z5" s="165"/>
      <c r="AA5" s="183"/>
      <c r="AB5" s="165"/>
    </row>
    <row r="6" spans="1:261" x14ac:dyDescent="0.25">
      <c r="A6" s="48" t="s">
        <v>32</v>
      </c>
      <c r="B6" s="5" t="s">
        <v>31</v>
      </c>
      <c r="C6" s="2">
        <v>48</v>
      </c>
      <c r="D6" s="2">
        <v>9500</v>
      </c>
      <c r="E6" s="56">
        <f t="shared" ref="E6:E12" si="0">C6*D6</f>
        <v>456000</v>
      </c>
      <c r="F6" s="5" t="s">
        <v>31</v>
      </c>
      <c r="G6" s="2">
        <v>12</v>
      </c>
      <c r="H6" s="2">
        <v>9500</v>
      </c>
      <c r="I6" s="56">
        <f t="shared" ref="I6:I12" si="1">G6*H6</f>
        <v>114000</v>
      </c>
      <c r="J6" s="56">
        <f>E6</f>
        <v>456000</v>
      </c>
      <c r="K6" s="56">
        <v>0</v>
      </c>
      <c r="L6" s="56">
        <f>J6+K6</f>
        <v>456000</v>
      </c>
      <c r="M6" s="56">
        <f t="shared" ref="M6:N12" si="2">C6</f>
        <v>48</v>
      </c>
      <c r="N6" s="56">
        <f t="shared" si="2"/>
        <v>9500</v>
      </c>
      <c r="O6" s="92">
        <f>M6*N6</f>
        <v>456000</v>
      </c>
      <c r="P6" s="92">
        <f>E6-O6</f>
        <v>0</v>
      </c>
      <c r="Q6" s="188">
        <f>(P6*100%)/E6</f>
        <v>0</v>
      </c>
      <c r="R6" s="92">
        <f>O6</f>
        <v>456000</v>
      </c>
      <c r="S6" s="92">
        <v>0</v>
      </c>
      <c r="T6" s="92">
        <f>R6+S6</f>
        <v>456000</v>
      </c>
      <c r="U6" s="105"/>
      <c r="V6" s="92">
        <f t="shared" ref="V6:V12" si="3">S6</f>
        <v>0</v>
      </c>
      <c r="W6" s="188">
        <f>(X6*100%)/T$19</f>
        <v>0</v>
      </c>
      <c r="X6" s="93">
        <f t="shared" ref="X6:X12" si="4">V6-S6</f>
        <v>0</v>
      </c>
      <c r="Y6" s="93"/>
      <c r="Z6" s="166">
        <f>K6</f>
        <v>0</v>
      </c>
      <c r="AA6" s="188">
        <f>(AB6*100%)/L$19</f>
        <v>0</v>
      </c>
      <c r="AB6" s="166">
        <f t="shared" ref="AB6:AB12" si="5">Z6-K6</f>
        <v>0</v>
      </c>
    </row>
    <row r="7" spans="1:261" x14ac:dyDescent="0.25">
      <c r="A7" s="48" t="s">
        <v>33</v>
      </c>
      <c r="B7" s="5" t="s">
        <v>31</v>
      </c>
      <c r="C7" s="2">
        <v>42</v>
      </c>
      <c r="D7" s="2">
        <v>5800</v>
      </c>
      <c r="E7" s="56">
        <f t="shared" si="0"/>
        <v>243600</v>
      </c>
      <c r="F7" s="5" t="s">
        <v>31</v>
      </c>
      <c r="G7" s="2">
        <v>6</v>
      </c>
      <c r="H7" s="2">
        <v>5800</v>
      </c>
      <c r="I7" s="56">
        <f t="shared" si="1"/>
        <v>34800</v>
      </c>
      <c r="J7" s="56">
        <v>0</v>
      </c>
      <c r="K7" s="56">
        <f>E7</f>
        <v>243600</v>
      </c>
      <c r="L7" s="56">
        <f t="shared" ref="L7:L12" si="6">J7+K7</f>
        <v>243600</v>
      </c>
      <c r="M7" s="56">
        <f t="shared" si="2"/>
        <v>42</v>
      </c>
      <c r="N7" s="56">
        <f t="shared" si="2"/>
        <v>5800</v>
      </c>
      <c r="O7" s="92">
        <f t="shared" ref="O7:O12" si="7">M7*N7</f>
        <v>243600</v>
      </c>
      <c r="P7" s="92">
        <f t="shared" ref="P7:P12" si="8">E7-O7</f>
        <v>0</v>
      </c>
      <c r="Q7" s="188">
        <f t="shared" ref="Q7:Q16" si="9">(P7*100%)/E7</f>
        <v>0</v>
      </c>
      <c r="R7" s="92">
        <v>0</v>
      </c>
      <c r="S7" s="92">
        <f>O7</f>
        <v>243600</v>
      </c>
      <c r="T7" s="92">
        <f t="shared" ref="T7:T12" si="10">R7+S7</f>
        <v>243600</v>
      </c>
      <c r="U7" s="105"/>
      <c r="V7" s="92">
        <f t="shared" si="3"/>
        <v>243600</v>
      </c>
      <c r="W7" s="188">
        <f t="shared" ref="W7:W11" si="11">(X7*100%)/T$19</f>
        <v>0</v>
      </c>
      <c r="X7" s="93">
        <f t="shared" si="4"/>
        <v>0</v>
      </c>
      <c r="Y7" s="93"/>
      <c r="Z7" s="166">
        <f t="shared" ref="Z7:Z12" si="12">K7</f>
        <v>243600</v>
      </c>
      <c r="AA7" s="188">
        <f t="shared" ref="AA7:AA16" si="13">(AB7*100%)/L$19</f>
        <v>0</v>
      </c>
      <c r="AB7" s="166">
        <f t="shared" si="5"/>
        <v>0</v>
      </c>
    </row>
    <row r="8" spans="1:261" x14ac:dyDescent="0.25">
      <c r="A8" s="48" t="s">
        <v>34</v>
      </c>
      <c r="B8" s="5" t="s">
        <v>31</v>
      </c>
      <c r="C8" s="2">
        <v>48</v>
      </c>
      <c r="D8" s="2">
        <v>5300</v>
      </c>
      <c r="E8" s="56">
        <f t="shared" si="0"/>
        <v>254400</v>
      </c>
      <c r="F8" s="5" t="s">
        <v>31</v>
      </c>
      <c r="G8" s="2">
        <v>12</v>
      </c>
      <c r="H8" s="2">
        <v>5300</v>
      </c>
      <c r="I8" s="56">
        <f t="shared" si="1"/>
        <v>63600</v>
      </c>
      <c r="J8" s="56">
        <f>E8</f>
        <v>254400</v>
      </c>
      <c r="K8" s="56">
        <v>0</v>
      </c>
      <c r="L8" s="56">
        <f t="shared" si="6"/>
        <v>254400</v>
      </c>
      <c r="M8" s="56">
        <f t="shared" si="2"/>
        <v>48</v>
      </c>
      <c r="N8" s="56">
        <f t="shared" si="2"/>
        <v>5300</v>
      </c>
      <c r="O8" s="92">
        <f t="shared" si="7"/>
        <v>254400</v>
      </c>
      <c r="P8" s="92">
        <f t="shared" si="8"/>
        <v>0</v>
      </c>
      <c r="Q8" s="188">
        <f t="shared" si="9"/>
        <v>0</v>
      </c>
      <c r="R8" s="92">
        <f t="shared" ref="R8:R11" si="14">O8</f>
        <v>254400</v>
      </c>
      <c r="S8" s="92">
        <v>0</v>
      </c>
      <c r="T8" s="92">
        <f t="shared" si="10"/>
        <v>254400</v>
      </c>
      <c r="U8" s="105"/>
      <c r="V8" s="92">
        <f t="shared" si="3"/>
        <v>0</v>
      </c>
      <c r="W8" s="188">
        <f t="shared" si="11"/>
        <v>0</v>
      </c>
      <c r="X8" s="93">
        <f t="shared" si="4"/>
        <v>0</v>
      </c>
      <c r="Y8" s="93"/>
      <c r="Z8" s="166">
        <f t="shared" si="12"/>
        <v>0</v>
      </c>
      <c r="AA8" s="188">
        <f t="shared" si="13"/>
        <v>0</v>
      </c>
      <c r="AB8" s="166">
        <f t="shared" si="5"/>
        <v>0</v>
      </c>
    </row>
    <row r="9" spans="1:261" x14ac:dyDescent="0.25">
      <c r="A9" s="48" t="s">
        <v>35</v>
      </c>
      <c r="B9" s="5" t="s">
        <v>31</v>
      </c>
      <c r="C9" s="2">
        <v>45</v>
      </c>
      <c r="D9" s="2">
        <v>4500</v>
      </c>
      <c r="E9" s="56">
        <f t="shared" si="0"/>
        <v>202500</v>
      </c>
      <c r="F9" s="5" t="s">
        <v>31</v>
      </c>
      <c r="G9" s="2">
        <v>9</v>
      </c>
      <c r="H9" s="2">
        <v>4500</v>
      </c>
      <c r="I9" s="56">
        <f t="shared" si="1"/>
        <v>40500</v>
      </c>
      <c r="J9" s="56">
        <f>E9</f>
        <v>202500</v>
      </c>
      <c r="K9" s="56">
        <v>0</v>
      </c>
      <c r="L9" s="56">
        <f t="shared" si="6"/>
        <v>202500</v>
      </c>
      <c r="M9" s="56">
        <f t="shared" si="2"/>
        <v>45</v>
      </c>
      <c r="N9" s="56">
        <f t="shared" si="2"/>
        <v>4500</v>
      </c>
      <c r="O9" s="92">
        <f t="shared" si="7"/>
        <v>202500</v>
      </c>
      <c r="P9" s="92">
        <f t="shared" si="8"/>
        <v>0</v>
      </c>
      <c r="Q9" s="188">
        <f t="shared" si="9"/>
        <v>0</v>
      </c>
      <c r="R9" s="92">
        <f t="shared" si="14"/>
        <v>202500</v>
      </c>
      <c r="S9" s="92">
        <v>0</v>
      </c>
      <c r="T9" s="92">
        <f t="shared" si="10"/>
        <v>202500</v>
      </c>
      <c r="U9" s="105"/>
      <c r="V9" s="92">
        <f t="shared" si="3"/>
        <v>0</v>
      </c>
      <c r="W9" s="188">
        <f t="shared" si="11"/>
        <v>0</v>
      </c>
      <c r="X9" s="93">
        <f t="shared" si="4"/>
        <v>0</v>
      </c>
      <c r="Y9" s="93"/>
      <c r="Z9" s="166">
        <f t="shared" si="12"/>
        <v>0</v>
      </c>
      <c r="AA9" s="188">
        <f t="shared" si="13"/>
        <v>0</v>
      </c>
      <c r="AB9" s="166">
        <f t="shared" si="5"/>
        <v>0</v>
      </c>
    </row>
    <row r="10" spans="1:261" x14ac:dyDescent="0.25">
      <c r="A10" s="48" t="s">
        <v>36</v>
      </c>
      <c r="B10" s="5" t="s">
        <v>31</v>
      </c>
      <c r="C10" s="2">
        <v>45</v>
      </c>
      <c r="D10" s="2">
        <v>4500</v>
      </c>
      <c r="E10" s="56">
        <f t="shared" si="0"/>
        <v>202500</v>
      </c>
      <c r="F10" s="5" t="s">
        <v>31</v>
      </c>
      <c r="G10" s="2">
        <v>9</v>
      </c>
      <c r="H10" s="2">
        <v>4500</v>
      </c>
      <c r="I10" s="56">
        <f t="shared" si="1"/>
        <v>40500</v>
      </c>
      <c r="J10" s="56">
        <f>E10</f>
        <v>202500</v>
      </c>
      <c r="K10" s="56">
        <v>0</v>
      </c>
      <c r="L10" s="56">
        <f t="shared" si="6"/>
        <v>202500</v>
      </c>
      <c r="M10" s="56">
        <f t="shared" si="2"/>
        <v>45</v>
      </c>
      <c r="N10" s="56">
        <f t="shared" si="2"/>
        <v>4500</v>
      </c>
      <c r="O10" s="92">
        <f t="shared" si="7"/>
        <v>202500</v>
      </c>
      <c r="P10" s="92">
        <f t="shared" si="8"/>
        <v>0</v>
      </c>
      <c r="Q10" s="188">
        <f t="shared" si="9"/>
        <v>0</v>
      </c>
      <c r="R10" s="92">
        <f t="shared" si="14"/>
        <v>202500</v>
      </c>
      <c r="S10" s="92">
        <v>0</v>
      </c>
      <c r="T10" s="92">
        <f t="shared" si="10"/>
        <v>202500</v>
      </c>
      <c r="U10" s="105"/>
      <c r="V10" s="92">
        <f t="shared" si="3"/>
        <v>0</v>
      </c>
      <c r="W10" s="188">
        <f t="shared" si="11"/>
        <v>0</v>
      </c>
      <c r="X10" s="93">
        <f t="shared" si="4"/>
        <v>0</v>
      </c>
      <c r="Y10" s="93"/>
      <c r="Z10" s="166">
        <f t="shared" si="12"/>
        <v>0</v>
      </c>
      <c r="AA10" s="188">
        <f t="shared" si="13"/>
        <v>0</v>
      </c>
      <c r="AB10" s="166">
        <f t="shared" si="5"/>
        <v>0</v>
      </c>
    </row>
    <row r="11" spans="1:261" x14ac:dyDescent="0.25">
      <c r="A11" s="48" t="s">
        <v>37</v>
      </c>
      <c r="B11" s="5" t="s">
        <v>31</v>
      </c>
      <c r="C11" s="2">
        <v>51</v>
      </c>
      <c r="D11" s="2">
        <v>4500</v>
      </c>
      <c r="E11" s="56">
        <f t="shared" si="0"/>
        <v>229500</v>
      </c>
      <c r="F11" s="5" t="s">
        <v>31</v>
      </c>
      <c r="G11" s="2">
        <v>12</v>
      </c>
      <c r="H11" s="2">
        <v>4500</v>
      </c>
      <c r="I11" s="56">
        <f t="shared" si="1"/>
        <v>54000</v>
      </c>
      <c r="J11" s="56">
        <f>E11</f>
        <v>229500</v>
      </c>
      <c r="K11" s="56">
        <v>0</v>
      </c>
      <c r="L11" s="56">
        <f t="shared" si="6"/>
        <v>229500</v>
      </c>
      <c r="M11" s="56">
        <f t="shared" si="2"/>
        <v>51</v>
      </c>
      <c r="N11" s="56">
        <f t="shared" si="2"/>
        <v>4500</v>
      </c>
      <c r="O11" s="92">
        <f t="shared" si="7"/>
        <v>229500</v>
      </c>
      <c r="P11" s="92">
        <f t="shared" si="8"/>
        <v>0</v>
      </c>
      <c r="Q11" s="188">
        <f t="shared" si="9"/>
        <v>0</v>
      </c>
      <c r="R11" s="92">
        <f t="shared" si="14"/>
        <v>229500</v>
      </c>
      <c r="S11" s="92">
        <v>0</v>
      </c>
      <c r="T11" s="92">
        <f t="shared" si="10"/>
        <v>229500</v>
      </c>
      <c r="U11" s="105"/>
      <c r="V11" s="92">
        <f t="shared" si="3"/>
        <v>0</v>
      </c>
      <c r="W11" s="188">
        <f t="shared" si="11"/>
        <v>0</v>
      </c>
      <c r="X11" s="93">
        <f t="shared" si="4"/>
        <v>0</v>
      </c>
      <c r="Y11" s="93"/>
      <c r="Z11" s="166">
        <f t="shared" si="12"/>
        <v>0</v>
      </c>
      <c r="AA11" s="188">
        <f t="shared" si="13"/>
        <v>0</v>
      </c>
      <c r="AB11" s="166">
        <f t="shared" si="5"/>
        <v>0</v>
      </c>
    </row>
    <row r="12" spans="1:261" x14ac:dyDescent="0.25">
      <c r="A12" s="48" t="s">
        <v>38</v>
      </c>
      <c r="B12" s="5" t="s">
        <v>31</v>
      </c>
      <c r="C12" s="2">
        <v>48</v>
      </c>
      <c r="D12" s="2">
        <v>4500</v>
      </c>
      <c r="E12" s="56">
        <f t="shared" si="0"/>
        <v>216000</v>
      </c>
      <c r="F12" s="5" t="s">
        <v>31</v>
      </c>
      <c r="G12" s="2">
        <v>12</v>
      </c>
      <c r="H12" s="2">
        <v>4500</v>
      </c>
      <c r="I12" s="56">
        <f t="shared" si="1"/>
        <v>54000</v>
      </c>
      <c r="J12" s="56">
        <v>0</v>
      </c>
      <c r="K12" s="56">
        <f>E12</f>
        <v>216000</v>
      </c>
      <c r="L12" s="56">
        <f t="shared" si="6"/>
        <v>216000</v>
      </c>
      <c r="M12" s="56">
        <f t="shared" si="2"/>
        <v>48</v>
      </c>
      <c r="N12" s="56">
        <f t="shared" si="2"/>
        <v>4500</v>
      </c>
      <c r="O12" s="92">
        <f t="shared" si="7"/>
        <v>216000</v>
      </c>
      <c r="P12" s="92">
        <f t="shared" si="8"/>
        <v>0</v>
      </c>
      <c r="Q12" s="188">
        <f t="shared" si="9"/>
        <v>0</v>
      </c>
      <c r="R12" s="92">
        <v>0</v>
      </c>
      <c r="S12" s="92">
        <f>O12</f>
        <v>216000</v>
      </c>
      <c r="T12" s="92">
        <f t="shared" si="10"/>
        <v>216000</v>
      </c>
      <c r="U12" s="105"/>
      <c r="V12" s="92">
        <f t="shared" si="3"/>
        <v>216000</v>
      </c>
      <c r="W12" s="188">
        <f>(X12*100%)/T$19</f>
        <v>0</v>
      </c>
      <c r="X12" s="93">
        <f t="shared" si="4"/>
        <v>0</v>
      </c>
      <c r="Y12" s="93"/>
      <c r="Z12" s="166">
        <f t="shared" si="12"/>
        <v>216000</v>
      </c>
      <c r="AA12" s="188">
        <f t="shared" si="13"/>
        <v>0</v>
      </c>
      <c r="AB12" s="166">
        <f t="shared" si="5"/>
        <v>0</v>
      </c>
    </row>
    <row r="13" spans="1:261" ht="13" x14ac:dyDescent="0.3">
      <c r="A13" s="50" t="s">
        <v>39</v>
      </c>
      <c r="B13" s="51"/>
      <c r="C13" s="52"/>
      <c r="D13" s="52"/>
      <c r="E13" s="52"/>
      <c r="F13" s="51" t="s">
        <v>31</v>
      </c>
      <c r="G13" s="52"/>
      <c r="H13" s="52"/>
      <c r="I13" s="53"/>
      <c r="J13" s="52"/>
      <c r="K13" s="52"/>
      <c r="L13" s="52"/>
      <c r="M13" s="53"/>
      <c r="N13" s="53"/>
      <c r="O13" s="91"/>
      <c r="P13" s="91"/>
      <c r="Q13" s="91"/>
      <c r="R13" s="119"/>
      <c r="S13" s="119"/>
      <c r="T13" s="119"/>
      <c r="V13" s="119"/>
      <c r="W13" s="184"/>
      <c r="X13" s="119"/>
      <c r="Y13" s="93"/>
      <c r="Z13" s="167"/>
      <c r="AA13" s="184"/>
      <c r="AB13" s="167"/>
    </row>
    <row r="14" spans="1:261" x14ac:dyDescent="0.25">
      <c r="A14" s="48" t="s">
        <v>40</v>
      </c>
      <c r="B14" s="5" t="s">
        <v>31</v>
      </c>
      <c r="C14" s="2">
        <v>48</v>
      </c>
      <c r="D14" s="2">
        <v>3500</v>
      </c>
      <c r="E14" s="56">
        <f>C14*D14</f>
        <v>168000</v>
      </c>
      <c r="F14" s="5" t="s">
        <v>31</v>
      </c>
      <c r="G14" s="2">
        <v>12</v>
      </c>
      <c r="H14" s="2">
        <v>3500</v>
      </c>
      <c r="I14" s="56">
        <f>G14*H14</f>
        <v>42000</v>
      </c>
      <c r="J14" s="56">
        <f>E14</f>
        <v>168000</v>
      </c>
      <c r="K14" s="56">
        <v>0</v>
      </c>
      <c r="L14" s="56">
        <f>J14+K14</f>
        <v>168000</v>
      </c>
      <c r="M14" s="56">
        <f t="shared" ref="M14:N16" si="15">C14</f>
        <v>48</v>
      </c>
      <c r="N14" s="56">
        <f t="shared" si="15"/>
        <v>3500</v>
      </c>
      <c r="O14" s="92">
        <f t="shared" ref="O14:O16" si="16">M14*N14</f>
        <v>168000</v>
      </c>
      <c r="P14" s="92">
        <f>E14-O14</f>
        <v>0</v>
      </c>
      <c r="Q14" s="188">
        <f t="shared" si="9"/>
        <v>0</v>
      </c>
      <c r="R14" s="92">
        <f>O14</f>
        <v>168000</v>
      </c>
      <c r="S14" s="92">
        <v>0</v>
      </c>
      <c r="T14" s="92">
        <f>R14+S14</f>
        <v>168000</v>
      </c>
      <c r="U14" s="105"/>
      <c r="V14" s="92">
        <f>S14</f>
        <v>0</v>
      </c>
      <c r="W14" s="188">
        <f t="shared" ref="W14:W16" si="17">(X14*100%)/T$19</f>
        <v>0</v>
      </c>
      <c r="X14" s="123">
        <f>V14-S14</f>
        <v>0</v>
      </c>
      <c r="Y14" s="93"/>
      <c r="Z14" s="166">
        <f>K14</f>
        <v>0</v>
      </c>
      <c r="AA14" s="188">
        <f t="shared" si="13"/>
        <v>0</v>
      </c>
      <c r="AB14" s="166">
        <f>Z14-K14</f>
        <v>0</v>
      </c>
    </row>
    <row r="15" spans="1:261" x14ac:dyDescent="0.25">
      <c r="A15" s="48" t="s">
        <v>41</v>
      </c>
      <c r="B15" s="5" t="s">
        <v>31</v>
      </c>
      <c r="C15" s="2">
        <v>48</v>
      </c>
      <c r="D15" s="2">
        <v>2200</v>
      </c>
      <c r="E15" s="56">
        <f t="shared" ref="E15:E16" si="18">C15*D15</f>
        <v>105600</v>
      </c>
      <c r="F15" s="5" t="s">
        <v>31</v>
      </c>
      <c r="G15" s="2">
        <v>12</v>
      </c>
      <c r="H15" s="2">
        <v>2200</v>
      </c>
      <c r="I15" s="56">
        <f t="shared" ref="I15:I16" si="19">G15*H15</f>
        <v>26400</v>
      </c>
      <c r="J15" s="56">
        <v>0</v>
      </c>
      <c r="K15" s="56">
        <f>E15</f>
        <v>105600</v>
      </c>
      <c r="L15" s="56">
        <f t="shared" ref="L15:L16" si="20">J15+K15</f>
        <v>105600</v>
      </c>
      <c r="M15" s="56">
        <f t="shared" si="15"/>
        <v>48</v>
      </c>
      <c r="N15" s="56">
        <f t="shared" si="15"/>
        <v>2200</v>
      </c>
      <c r="O15" s="92">
        <f t="shared" si="16"/>
        <v>105600</v>
      </c>
      <c r="P15" s="92">
        <f>E15-O15</f>
        <v>0</v>
      </c>
      <c r="Q15" s="188">
        <f t="shared" si="9"/>
        <v>0</v>
      </c>
      <c r="R15" s="92">
        <v>0</v>
      </c>
      <c r="S15" s="92">
        <f>O15</f>
        <v>105600</v>
      </c>
      <c r="T15" s="92">
        <f t="shared" ref="T15:T16" si="21">R15+S15</f>
        <v>105600</v>
      </c>
      <c r="U15" s="105"/>
      <c r="V15" s="92">
        <f>S15</f>
        <v>105600</v>
      </c>
      <c r="W15" s="188">
        <f t="shared" si="17"/>
        <v>0</v>
      </c>
      <c r="X15" s="123">
        <f>V15-S15</f>
        <v>0</v>
      </c>
      <c r="Y15" s="93"/>
      <c r="Z15" s="166">
        <f t="shared" ref="Z15:Z16" si="22">K15</f>
        <v>105600</v>
      </c>
      <c r="AA15" s="188">
        <f t="shared" si="13"/>
        <v>0</v>
      </c>
      <c r="AB15" s="166">
        <f>Z15-K15</f>
        <v>0</v>
      </c>
    </row>
    <row r="16" spans="1:261" x14ac:dyDescent="0.25">
      <c r="A16" s="49" t="s">
        <v>42</v>
      </c>
      <c r="B16" s="5" t="s">
        <v>31</v>
      </c>
      <c r="C16" s="2">
        <v>48</v>
      </c>
      <c r="D16" s="2">
        <v>1300</v>
      </c>
      <c r="E16" s="56">
        <f t="shared" si="18"/>
        <v>62400</v>
      </c>
      <c r="F16" s="5" t="s">
        <v>31</v>
      </c>
      <c r="G16" s="2">
        <v>12</v>
      </c>
      <c r="H16" s="2">
        <v>1300</v>
      </c>
      <c r="I16" s="56">
        <f t="shared" si="19"/>
        <v>15600</v>
      </c>
      <c r="J16" s="56">
        <v>0</v>
      </c>
      <c r="K16" s="56">
        <f>E16</f>
        <v>62400</v>
      </c>
      <c r="L16" s="56">
        <f t="shared" si="20"/>
        <v>62400</v>
      </c>
      <c r="M16" s="56">
        <f t="shared" si="15"/>
        <v>48</v>
      </c>
      <c r="N16" s="56">
        <f t="shared" si="15"/>
        <v>1300</v>
      </c>
      <c r="O16" s="92">
        <f t="shared" si="16"/>
        <v>62400</v>
      </c>
      <c r="P16" s="92">
        <f>E16-O16</f>
        <v>0</v>
      </c>
      <c r="Q16" s="188">
        <f t="shared" si="9"/>
        <v>0</v>
      </c>
      <c r="R16" s="92">
        <v>0</v>
      </c>
      <c r="S16" s="92">
        <f>O16</f>
        <v>62400</v>
      </c>
      <c r="T16" s="92">
        <f t="shared" si="21"/>
        <v>62400</v>
      </c>
      <c r="U16" s="105"/>
      <c r="V16" s="92">
        <f>S16</f>
        <v>62400</v>
      </c>
      <c r="W16" s="188">
        <f t="shared" si="17"/>
        <v>0</v>
      </c>
      <c r="X16" s="123">
        <f>V16-S16</f>
        <v>0</v>
      </c>
      <c r="Y16" s="93"/>
      <c r="Z16" s="166">
        <f t="shared" si="22"/>
        <v>62400</v>
      </c>
      <c r="AA16" s="188">
        <f t="shared" si="13"/>
        <v>0</v>
      </c>
      <c r="AB16" s="166">
        <f>Z16-K16</f>
        <v>0</v>
      </c>
    </row>
    <row r="17" spans="1:31" ht="13" x14ac:dyDescent="0.3">
      <c r="A17" s="19"/>
      <c r="B17" s="51"/>
      <c r="C17" s="52"/>
      <c r="D17" s="52"/>
      <c r="E17" s="52"/>
      <c r="F17" s="51"/>
      <c r="G17" s="52"/>
      <c r="H17" s="52"/>
      <c r="I17" s="53"/>
      <c r="J17" s="52"/>
      <c r="K17" s="52"/>
      <c r="L17" s="52"/>
      <c r="M17" s="53"/>
      <c r="N17" s="53"/>
      <c r="O17" s="91"/>
      <c r="P17" s="91"/>
      <c r="Q17" s="91"/>
      <c r="R17" s="119"/>
      <c r="S17" s="119"/>
      <c r="T17" s="119"/>
      <c r="V17" s="119"/>
      <c r="W17" s="184"/>
      <c r="X17" s="119"/>
      <c r="Y17" s="93"/>
      <c r="Z17" s="167"/>
      <c r="AA17" s="184"/>
      <c r="AB17" s="167"/>
    </row>
    <row r="18" spans="1:31" s="115" customFormat="1" ht="13" x14ac:dyDescent="0.3">
      <c r="A18" s="116" t="s">
        <v>43</v>
      </c>
      <c r="B18" s="113" t="s">
        <v>44</v>
      </c>
      <c r="C18" s="114">
        <v>2046</v>
      </c>
      <c r="D18" s="117">
        <v>221</v>
      </c>
      <c r="E18" s="114">
        <f>C18*D18</f>
        <v>452166</v>
      </c>
      <c r="F18" s="118" t="s">
        <v>44</v>
      </c>
      <c r="G18" s="117">
        <v>125</v>
      </c>
      <c r="H18" s="117">
        <v>221</v>
      </c>
      <c r="I18" s="114">
        <f>G18*H18</f>
        <v>27625</v>
      </c>
      <c r="J18" s="114">
        <f>E18*3.2/5</f>
        <v>289386.24000000005</v>
      </c>
      <c r="K18" s="114">
        <f>E18*1.8/5</f>
        <v>162779.76</v>
      </c>
      <c r="L18" s="114">
        <f>J18+K18</f>
        <v>452166.00000000006</v>
      </c>
      <c r="M18" s="132">
        <f>O18/N18</f>
        <v>1661.3846153846157</v>
      </c>
      <c r="N18" s="132">
        <v>221</v>
      </c>
      <c r="O18" s="133">
        <f>L18-85000</f>
        <v>367166.00000000006</v>
      </c>
      <c r="P18" s="206">
        <f>O18-E18</f>
        <v>-84999.999999999942</v>
      </c>
      <c r="Q18" s="188">
        <f>(P18*100%)/E18</f>
        <v>-0.18798405895180076</v>
      </c>
      <c r="R18" s="111">
        <f>O18*3.2/5</f>
        <v>234986.24000000005</v>
      </c>
      <c r="S18" s="111">
        <f>O18*1.8/5</f>
        <v>132179.76000000004</v>
      </c>
      <c r="T18" s="92">
        <f t="shared" ref="T18" si="23">R18+S18</f>
        <v>367166.00000000012</v>
      </c>
      <c r="U18" s="148"/>
      <c r="V18" s="111">
        <f>S18</f>
        <v>132179.76000000004</v>
      </c>
      <c r="W18" s="188">
        <f>(X18*100%)/T$19</f>
        <v>0</v>
      </c>
      <c r="X18" s="93">
        <f>V18-S18</f>
        <v>0</v>
      </c>
      <c r="Y18" s="93"/>
      <c r="Z18" s="168">
        <f>K18</f>
        <v>162779.76</v>
      </c>
      <c r="AA18" s="188">
        <f>(AB18*100%)/L$19</f>
        <v>0</v>
      </c>
      <c r="AB18" s="168">
        <f>Z18-K18</f>
        <v>0</v>
      </c>
    </row>
    <row r="19" spans="1:31" ht="15" customHeight="1" x14ac:dyDescent="0.3">
      <c r="A19" s="19" t="s">
        <v>45</v>
      </c>
      <c r="B19" s="20"/>
      <c r="C19" s="21"/>
      <c r="D19" s="22"/>
      <c r="E19" s="60">
        <f>SUM(E6:E18)</f>
        <v>2592666</v>
      </c>
      <c r="F19" s="20"/>
      <c r="G19" s="21"/>
      <c r="H19" s="22"/>
      <c r="I19" s="60">
        <f>SUM(I6:I18)</f>
        <v>513025</v>
      </c>
      <c r="J19" s="60">
        <f>SUM(J6:J18)</f>
        <v>1802286.24</v>
      </c>
      <c r="K19" s="60">
        <f>SUM(K6:K18)</f>
        <v>790379.76</v>
      </c>
      <c r="L19" s="60">
        <f>SUM(L6:L18)</f>
        <v>2592666</v>
      </c>
      <c r="M19" s="60"/>
      <c r="N19" s="60"/>
      <c r="O19" s="60">
        <f>SUM(O6:O18)</f>
        <v>2507666</v>
      </c>
      <c r="P19" s="60">
        <f>SUM(P6:P18)</f>
        <v>-84999.999999999942</v>
      </c>
      <c r="Q19" s="210">
        <f>(P19*100%)/E19</f>
        <v>-3.278478600791615E-2</v>
      </c>
      <c r="R19" s="94">
        <f>SUM(R6:R18)</f>
        <v>1747886.24</v>
      </c>
      <c r="S19" s="94">
        <f>SUM(S6:S18)</f>
        <v>759779.76</v>
      </c>
      <c r="T19" s="94">
        <f>SUM(T6:T18)</f>
        <v>2507666</v>
      </c>
      <c r="U19" s="138"/>
      <c r="V19" s="94">
        <f>SUM(V6:V18)</f>
        <v>759779.76</v>
      </c>
      <c r="W19" s="185">
        <f t="shared" ref="W19:X19" si="24">SUM(W6:W18)</f>
        <v>0</v>
      </c>
      <c r="X19" s="94">
        <f t="shared" si="24"/>
        <v>0</v>
      </c>
      <c r="Y19" s="93"/>
      <c r="Z19" s="169">
        <f>SUM(Z6:Z18)</f>
        <v>790379.76</v>
      </c>
      <c r="AA19" s="185">
        <f t="shared" ref="AA19" si="25">SUM(AA6:AA18)</f>
        <v>0</v>
      </c>
      <c r="AB19" s="169"/>
    </row>
    <row r="20" spans="1:31" ht="15" customHeight="1" x14ac:dyDescent="0.3">
      <c r="A20" s="36" t="s">
        <v>46</v>
      </c>
      <c r="B20" s="4"/>
      <c r="C20" s="1"/>
      <c r="D20" s="1"/>
      <c r="E20" s="33"/>
      <c r="F20" s="16"/>
      <c r="G20" s="1"/>
      <c r="H20" s="1"/>
      <c r="I20" s="18"/>
      <c r="J20" s="33"/>
      <c r="K20" s="33"/>
      <c r="L20" s="33"/>
      <c r="M20" s="18"/>
      <c r="N20" s="18"/>
      <c r="O20" s="95"/>
      <c r="P20" s="95"/>
      <c r="Q20" s="95"/>
      <c r="R20" s="120"/>
      <c r="S20" s="120"/>
      <c r="T20" s="120"/>
      <c r="U20" s="138"/>
      <c r="V20" s="120"/>
      <c r="X20" s="93">
        <f>V20-S20</f>
        <v>0</v>
      </c>
      <c r="Y20" s="93"/>
      <c r="Z20" s="170"/>
      <c r="AB20" s="189">
        <f>Z20-K20</f>
        <v>0</v>
      </c>
    </row>
    <row r="21" spans="1:31" x14ac:dyDescent="0.25">
      <c r="A21" s="54" t="s">
        <v>47</v>
      </c>
      <c r="B21" s="59" t="s">
        <v>48</v>
      </c>
      <c r="C21" s="56">
        <f>(230)+30</f>
        <v>260</v>
      </c>
      <c r="D21" s="56">
        <v>1800</v>
      </c>
      <c r="E21" s="56">
        <f>C21*D21</f>
        <v>468000</v>
      </c>
      <c r="F21" s="55" t="s">
        <v>48</v>
      </c>
      <c r="G21" s="56">
        <v>75</v>
      </c>
      <c r="H21" s="56">
        <v>1800</v>
      </c>
      <c r="I21" s="56">
        <f>G21*H21</f>
        <v>135000</v>
      </c>
      <c r="J21" s="56">
        <f>E21*3.2/5</f>
        <v>299520</v>
      </c>
      <c r="K21" s="56">
        <f>E21*1.8/5</f>
        <v>168480</v>
      </c>
      <c r="L21" s="56">
        <f>J21+K21</f>
        <v>468000</v>
      </c>
      <c r="M21" s="56">
        <f t="shared" ref="M21:N23" si="26">C21</f>
        <v>260</v>
      </c>
      <c r="N21" s="56">
        <f t="shared" si="26"/>
        <v>1800</v>
      </c>
      <c r="O21" s="92">
        <f t="shared" ref="O21:O23" si="27">M21*N21</f>
        <v>468000</v>
      </c>
      <c r="P21" s="92">
        <f>E21-O21</f>
        <v>0</v>
      </c>
      <c r="Q21" s="188">
        <f t="shared" ref="Q21:Q23" si="28">(P21*100%)/E21</f>
        <v>0</v>
      </c>
      <c r="R21" s="92">
        <f>O21*3.2/5</f>
        <v>299520</v>
      </c>
      <c r="S21" s="92">
        <f>O21*1.8/5</f>
        <v>168480</v>
      </c>
      <c r="T21" s="92">
        <f>R21+S21</f>
        <v>468000</v>
      </c>
      <c r="U21" s="105"/>
      <c r="V21" s="92">
        <f>S21-GRANT!B1</f>
        <v>160480</v>
      </c>
      <c r="W21" s="188">
        <f>(X21*100%)/T$24</f>
        <v>-8.4925690021231421E-3</v>
      </c>
      <c r="X21" s="123">
        <f>V21-S21</f>
        <v>-8000</v>
      </c>
      <c r="Y21" s="93"/>
      <c r="Z21" s="166">
        <f>K21-GRANT!B1</f>
        <v>160480</v>
      </c>
      <c r="AA21" s="188">
        <f t="shared" ref="AA21:AA23" si="29">(AB21*100%)/L21</f>
        <v>-1.7094017094017096E-2</v>
      </c>
      <c r="AB21" s="92">
        <f>Z21-K21</f>
        <v>-8000</v>
      </c>
    </row>
    <row r="22" spans="1:31" x14ac:dyDescent="0.25">
      <c r="A22" s="54" t="s">
        <v>49</v>
      </c>
      <c r="B22" s="59" t="s">
        <v>50</v>
      </c>
      <c r="C22" s="56">
        <v>200</v>
      </c>
      <c r="D22" s="56">
        <v>500</v>
      </c>
      <c r="E22" s="56">
        <f>C22*D22</f>
        <v>100000</v>
      </c>
      <c r="F22" s="55" t="s">
        <v>50</v>
      </c>
      <c r="G22" s="56">
        <v>50</v>
      </c>
      <c r="H22" s="56">
        <v>500</v>
      </c>
      <c r="I22" s="56">
        <f>G22*H22</f>
        <v>25000</v>
      </c>
      <c r="J22" s="56">
        <f>E22*3.2/5</f>
        <v>64000</v>
      </c>
      <c r="K22" s="56">
        <f>E22*1.8/5</f>
        <v>36000</v>
      </c>
      <c r="L22" s="56">
        <f t="shared" ref="L22:L23" si="30">J22+K22</f>
        <v>100000</v>
      </c>
      <c r="M22" s="56">
        <f t="shared" si="26"/>
        <v>200</v>
      </c>
      <c r="N22" s="56">
        <f t="shared" si="26"/>
        <v>500</v>
      </c>
      <c r="O22" s="92">
        <f t="shared" si="27"/>
        <v>100000</v>
      </c>
      <c r="P22" s="92">
        <f>E22-O22</f>
        <v>0</v>
      </c>
      <c r="Q22" s="188">
        <f t="shared" si="28"/>
        <v>0</v>
      </c>
      <c r="R22" s="92">
        <f>O22*3.2/5</f>
        <v>64000</v>
      </c>
      <c r="S22" s="92">
        <f>O22*1.8/5</f>
        <v>36000</v>
      </c>
      <c r="T22" s="92">
        <f t="shared" ref="T22:T23" si="31">R22+S22</f>
        <v>100000</v>
      </c>
      <c r="U22" s="105"/>
      <c r="V22" s="92">
        <f>S22</f>
        <v>36000</v>
      </c>
      <c r="W22" s="188">
        <f t="shared" ref="W22:W23" si="32">(X22*100%)/T$24</f>
        <v>0</v>
      </c>
      <c r="X22" s="123">
        <f>V22-S22</f>
        <v>0</v>
      </c>
      <c r="Y22" s="93"/>
      <c r="Z22" s="166">
        <f t="shared" ref="Z22:Z23" si="33">K22</f>
        <v>36000</v>
      </c>
      <c r="AA22" s="188">
        <f t="shared" si="29"/>
        <v>0</v>
      </c>
      <c r="AB22" s="92">
        <f>Z22-K22</f>
        <v>0</v>
      </c>
      <c r="AE22" s="156"/>
    </row>
    <row r="23" spans="1:31" x14ac:dyDescent="0.25">
      <c r="A23" s="54" t="s">
        <v>51</v>
      </c>
      <c r="B23" s="59" t="s">
        <v>48</v>
      </c>
      <c r="C23" s="56">
        <v>340</v>
      </c>
      <c r="D23" s="56">
        <v>1100</v>
      </c>
      <c r="E23" s="56">
        <f>C23*D23</f>
        <v>374000</v>
      </c>
      <c r="F23" s="55" t="s">
        <v>48</v>
      </c>
      <c r="G23" s="56">
        <v>85</v>
      </c>
      <c r="H23" s="56">
        <v>1100</v>
      </c>
      <c r="I23" s="56">
        <f>G23*H23</f>
        <v>93500</v>
      </c>
      <c r="J23" s="56">
        <f>E23*3.2/5</f>
        <v>239360</v>
      </c>
      <c r="K23" s="56">
        <f>E23*1.8/5</f>
        <v>134640</v>
      </c>
      <c r="L23" s="56">
        <f t="shared" si="30"/>
        <v>374000</v>
      </c>
      <c r="M23" s="56">
        <f t="shared" si="26"/>
        <v>340</v>
      </c>
      <c r="N23" s="56">
        <f t="shared" si="26"/>
        <v>1100</v>
      </c>
      <c r="O23" s="92">
        <f t="shared" si="27"/>
        <v>374000</v>
      </c>
      <c r="P23" s="92">
        <f>E23-O23</f>
        <v>0</v>
      </c>
      <c r="Q23" s="188">
        <f t="shared" si="28"/>
        <v>0</v>
      </c>
      <c r="R23" s="92">
        <f>O23*3.2/5</f>
        <v>239360</v>
      </c>
      <c r="S23" s="92">
        <f>O23*1.8/5</f>
        <v>134640</v>
      </c>
      <c r="T23" s="92">
        <f t="shared" si="31"/>
        <v>374000</v>
      </c>
      <c r="U23" s="105"/>
      <c r="V23" s="92">
        <f>S23</f>
        <v>134640</v>
      </c>
      <c r="W23" s="188">
        <f t="shared" si="32"/>
        <v>0</v>
      </c>
      <c r="X23" s="123">
        <f>V23-S23</f>
        <v>0</v>
      </c>
      <c r="Y23" s="93"/>
      <c r="Z23" s="166">
        <f t="shared" si="33"/>
        <v>134640</v>
      </c>
      <c r="AA23" s="188">
        <f t="shared" si="29"/>
        <v>0</v>
      </c>
      <c r="AB23" s="92">
        <f>Z23-K23</f>
        <v>0</v>
      </c>
    </row>
    <row r="24" spans="1:31" ht="15" customHeight="1" x14ac:dyDescent="0.3">
      <c r="A24" s="19" t="s">
        <v>52</v>
      </c>
      <c r="B24" s="20"/>
      <c r="C24" s="21"/>
      <c r="D24" s="23"/>
      <c r="E24" s="60">
        <f>SUM(E21:E23)</f>
        <v>942000</v>
      </c>
      <c r="F24" s="20"/>
      <c r="G24" s="21"/>
      <c r="H24" s="23"/>
      <c r="I24" s="61">
        <f>SUM(I21:I23)</f>
        <v>253500</v>
      </c>
      <c r="J24" s="60">
        <f>SUM(J21:J23)</f>
        <v>602880</v>
      </c>
      <c r="K24" s="60">
        <f>SUM(K21:K23)</f>
        <v>339120</v>
      </c>
      <c r="L24" s="60">
        <f>SUM(L21:L23)</f>
        <v>942000</v>
      </c>
      <c r="M24" s="86"/>
      <c r="N24" s="86"/>
      <c r="O24" s="60">
        <f>SUM(O21:O23)</f>
        <v>942000</v>
      </c>
      <c r="P24" s="60">
        <f>SUM(P21:P23)</f>
        <v>0</v>
      </c>
      <c r="Q24" s="60"/>
      <c r="R24" s="94">
        <f>SUM(R21:R23)</f>
        <v>602880</v>
      </c>
      <c r="S24" s="94">
        <f>SUM(S21:S23)</f>
        <v>339120</v>
      </c>
      <c r="T24" s="94">
        <f>SUM(T21:T23)</f>
        <v>942000</v>
      </c>
      <c r="U24" s="138"/>
      <c r="V24" s="94">
        <f>SUM(V21:V23)</f>
        <v>331120</v>
      </c>
      <c r="W24" s="203">
        <f t="shared" ref="W24:X24" si="34">SUM(W21:W23)</f>
        <v>-8.4925690021231421E-3</v>
      </c>
      <c r="X24" s="94">
        <f t="shared" si="34"/>
        <v>-8000</v>
      </c>
      <c r="Y24" s="93"/>
      <c r="Z24" s="169">
        <f>SUM(Z21:Z23)</f>
        <v>331120</v>
      </c>
      <c r="AA24" s="203">
        <f t="shared" ref="AA24" si="35">SUM(AA21:AA23)</f>
        <v>-1.7094017094017096E-2</v>
      </c>
      <c r="AB24" s="169"/>
    </row>
    <row r="25" spans="1:31" ht="15" customHeight="1" x14ac:dyDescent="0.3">
      <c r="A25" s="36" t="s">
        <v>53</v>
      </c>
      <c r="B25" s="4"/>
      <c r="C25" s="56"/>
      <c r="D25" s="56"/>
      <c r="E25" s="56"/>
      <c r="F25" s="16"/>
      <c r="G25" s="56"/>
      <c r="H25" s="56"/>
      <c r="I25" s="56"/>
      <c r="J25" s="56"/>
      <c r="K25" s="56"/>
      <c r="L25" s="56"/>
      <c r="M25" s="56"/>
      <c r="N25" s="56"/>
      <c r="O25" s="92"/>
      <c r="P25" s="92"/>
      <c r="Q25" s="92"/>
      <c r="R25" s="92"/>
      <c r="S25" s="92"/>
      <c r="T25" s="92"/>
      <c r="U25" s="105"/>
      <c r="V25" s="92"/>
      <c r="X25" s="93">
        <f t="shared" ref="X25:X38" si="36">V25-S25</f>
        <v>0</v>
      </c>
      <c r="Y25" s="93"/>
      <c r="Z25" s="166"/>
      <c r="AB25" s="166">
        <f t="shared" ref="AB25:AB38" si="37">Z25-K25</f>
        <v>0</v>
      </c>
    </row>
    <row r="26" spans="1:31" x14ac:dyDescent="0.25">
      <c r="A26" s="54" t="s">
        <v>54</v>
      </c>
      <c r="B26" s="59" t="s">
        <v>55</v>
      </c>
      <c r="C26" s="56">
        <v>1</v>
      </c>
      <c r="D26" s="56">
        <v>12000</v>
      </c>
      <c r="E26" s="56">
        <f>C26*D26</f>
        <v>12000</v>
      </c>
      <c r="F26" s="59" t="s">
        <v>55</v>
      </c>
      <c r="G26" s="56">
        <v>1</v>
      </c>
      <c r="H26" s="56">
        <v>12000</v>
      </c>
      <c r="I26" s="56">
        <f>G26*H26</f>
        <v>12000</v>
      </c>
      <c r="J26" s="56">
        <f>E26</f>
        <v>12000</v>
      </c>
      <c r="K26" s="56">
        <v>0</v>
      </c>
      <c r="L26" s="56">
        <f t="shared" ref="L26" si="38">J26+K26</f>
        <v>12000</v>
      </c>
      <c r="M26" s="56">
        <f>C26</f>
        <v>1</v>
      </c>
      <c r="N26" s="56">
        <f>D26</f>
        <v>12000</v>
      </c>
      <c r="O26" s="92">
        <f t="shared" ref="O26" si="39">M26*N26</f>
        <v>12000</v>
      </c>
      <c r="P26" s="92">
        <f>E26-O26</f>
        <v>0</v>
      </c>
      <c r="Q26" s="188">
        <f t="shared" ref="Q26" si="40">(P26*100%)/E26</f>
        <v>0</v>
      </c>
      <c r="R26" s="92">
        <f>O26</f>
        <v>12000</v>
      </c>
      <c r="S26" s="92">
        <v>0</v>
      </c>
      <c r="T26" s="92">
        <f t="shared" ref="T26" si="41">R26+S26</f>
        <v>12000</v>
      </c>
      <c r="U26" s="105"/>
      <c r="V26" s="92">
        <f>S26</f>
        <v>0</v>
      </c>
      <c r="W26" s="188">
        <f>(X26*100%)/T$27</f>
        <v>0</v>
      </c>
      <c r="X26" s="93">
        <f t="shared" si="36"/>
        <v>0</v>
      </c>
      <c r="Y26" s="93"/>
      <c r="Z26" s="166">
        <f>K26</f>
        <v>0</v>
      </c>
      <c r="AA26" s="156">
        <f>(AB26*100%)/L27</f>
        <v>0</v>
      </c>
      <c r="AB26" s="166">
        <f t="shared" si="37"/>
        <v>0</v>
      </c>
    </row>
    <row r="27" spans="1:31" ht="15" customHeight="1" x14ac:dyDescent="0.3">
      <c r="A27" s="19" t="s">
        <v>56</v>
      </c>
      <c r="B27" s="20"/>
      <c r="C27" s="21"/>
      <c r="D27" s="23"/>
      <c r="E27" s="60">
        <f>SUM(E25:E26)</f>
        <v>12000</v>
      </c>
      <c r="F27" s="20"/>
      <c r="G27" s="21"/>
      <c r="H27" s="23"/>
      <c r="I27" s="60">
        <f>SUM(I25:I26)</f>
        <v>12000</v>
      </c>
      <c r="J27" s="60">
        <f>SUM(J25:J26)</f>
        <v>12000</v>
      </c>
      <c r="K27" s="60">
        <f>SUM(K25:K26)</f>
        <v>0</v>
      </c>
      <c r="L27" s="60">
        <f>SUM(L25:L26)</f>
        <v>12000</v>
      </c>
      <c r="M27" s="60"/>
      <c r="N27" s="60"/>
      <c r="O27" s="60">
        <f>SUM(O25:O26)</f>
        <v>12000</v>
      </c>
      <c r="P27" s="60">
        <f>SUM(P25:P26)</f>
        <v>0</v>
      </c>
      <c r="Q27" s="60"/>
      <c r="R27" s="94">
        <f>SUM(R25:R26)</f>
        <v>12000</v>
      </c>
      <c r="S27" s="94">
        <f>SUM(S25:S26)</f>
        <v>0</v>
      </c>
      <c r="T27" s="94">
        <f>SUM(T25:T26)</f>
        <v>12000</v>
      </c>
      <c r="U27" s="138"/>
      <c r="V27" s="94">
        <f>SUM(V25:V26)</f>
        <v>0</v>
      </c>
      <c r="W27" s="185">
        <f t="shared" ref="W27:X27" si="42">SUM(W25:W26)</f>
        <v>0</v>
      </c>
      <c r="X27" s="94">
        <f t="shared" si="42"/>
        <v>0</v>
      </c>
      <c r="Y27" s="93"/>
      <c r="Z27" s="169">
        <f>SUM(Z25:Z26)</f>
        <v>0</v>
      </c>
      <c r="AA27" s="185">
        <f t="shared" ref="AA27" si="43">SUM(AA25:AA26)</f>
        <v>0</v>
      </c>
      <c r="AB27" s="169">
        <f t="shared" si="37"/>
        <v>0</v>
      </c>
    </row>
    <row r="28" spans="1:31" ht="15" customHeight="1" x14ac:dyDescent="0.3">
      <c r="A28" s="45" t="s">
        <v>57</v>
      </c>
      <c r="B28" s="5"/>
      <c r="C28" s="63"/>
      <c r="D28" s="63"/>
      <c r="E28" s="64"/>
      <c r="F28" s="65"/>
      <c r="G28" s="63"/>
      <c r="H28" s="63"/>
      <c r="I28" s="62"/>
      <c r="J28" s="64"/>
      <c r="K28" s="64"/>
      <c r="L28" s="64"/>
      <c r="M28" s="62"/>
      <c r="N28" s="62"/>
      <c r="O28" s="96"/>
      <c r="P28" s="96"/>
      <c r="Q28" s="96"/>
      <c r="R28" s="121"/>
      <c r="S28" s="121"/>
      <c r="T28" s="121"/>
      <c r="V28" s="121"/>
      <c r="X28" s="93">
        <f t="shared" si="36"/>
        <v>0</v>
      </c>
      <c r="Y28" s="93"/>
      <c r="Z28" s="171"/>
      <c r="AB28" s="171">
        <f t="shared" si="37"/>
        <v>0</v>
      </c>
    </row>
    <row r="29" spans="1:31" x14ac:dyDescent="0.25">
      <c r="A29" s="54" t="s">
        <v>58</v>
      </c>
      <c r="B29" s="5" t="s">
        <v>31</v>
      </c>
      <c r="C29" s="56">
        <v>48</v>
      </c>
      <c r="D29" s="56">
        <v>2700</v>
      </c>
      <c r="E29" s="56">
        <f>C29*D29</f>
        <v>129600</v>
      </c>
      <c r="F29" s="58" t="s">
        <v>31</v>
      </c>
      <c r="G29" s="56">
        <v>12</v>
      </c>
      <c r="H29" s="56">
        <v>2700</v>
      </c>
      <c r="I29" s="56">
        <f>G29*H29</f>
        <v>32400</v>
      </c>
      <c r="J29" s="56">
        <f>E29</f>
        <v>129600</v>
      </c>
      <c r="K29" s="56">
        <v>0</v>
      </c>
      <c r="L29" s="56">
        <f t="shared" ref="L29:L38" si="44">J29+K29</f>
        <v>129600</v>
      </c>
      <c r="M29" s="56">
        <f t="shared" ref="M29:M38" si="45">C29</f>
        <v>48</v>
      </c>
      <c r="N29" s="56">
        <f t="shared" ref="N29:N38" si="46">D29</f>
        <v>2700</v>
      </c>
      <c r="O29" s="92">
        <f t="shared" ref="O29" si="47">M29*N29</f>
        <v>129600</v>
      </c>
      <c r="P29" s="92">
        <f t="shared" ref="P29:P38" si="48">E29-O29</f>
        <v>0</v>
      </c>
      <c r="Q29" s="188">
        <f t="shared" ref="Q29:Q38" si="49">(P29*100%)/E29</f>
        <v>0</v>
      </c>
      <c r="R29" s="92">
        <f>O29</f>
        <v>129600</v>
      </c>
      <c r="S29" s="92">
        <v>0</v>
      </c>
      <c r="T29" s="92">
        <f t="shared" ref="T29:T38" si="50">R29+S29</f>
        <v>129600</v>
      </c>
      <c r="U29" s="105"/>
      <c r="V29" s="92">
        <f t="shared" ref="V29:V38" si="51">S29</f>
        <v>0</v>
      </c>
      <c r="W29" s="188">
        <f>(X29*100%)/T$39</f>
        <v>0</v>
      </c>
      <c r="X29" s="123">
        <f t="shared" si="36"/>
        <v>0</v>
      </c>
      <c r="Y29" s="93"/>
      <c r="Z29" s="166">
        <f>K29</f>
        <v>0</v>
      </c>
      <c r="AA29" s="188">
        <f>(AB29*100%)/L$39</f>
        <v>0</v>
      </c>
      <c r="AB29" s="166">
        <f t="shared" si="37"/>
        <v>0</v>
      </c>
    </row>
    <row r="30" spans="1:31" x14ac:dyDescent="0.25">
      <c r="A30" s="54" t="s">
        <v>59</v>
      </c>
      <c r="B30" s="59" t="s">
        <v>31</v>
      </c>
      <c r="C30" s="56">
        <v>48</v>
      </c>
      <c r="D30" s="56">
        <v>200</v>
      </c>
      <c r="E30" s="56">
        <f t="shared" ref="E30:E38" si="52">C30*D30</f>
        <v>9600</v>
      </c>
      <c r="F30" s="58" t="s">
        <v>31</v>
      </c>
      <c r="G30" s="56">
        <v>12</v>
      </c>
      <c r="H30" s="56">
        <v>200</v>
      </c>
      <c r="I30" s="56">
        <f t="shared" ref="I30:I38" si="53">G30*H30</f>
        <v>2400</v>
      </c>
      <c r="J30" s="56">
        <f t="shared" ref="J30:J38" si="54">E30*8/12</f>
        <v>6400</v>
      </c>
      <c r="K30" s="56">
        <f t="shared" ref="K30:K38" si="55">E30*4/12</f>
        <v>3200</v>
      </c>
      <c r="L30" s="56">
        <f t="shared" si="44"/>
        <v>9600</v>
      </c>
      <c r="M30" s="56">
        <f t="shared" si="45"/>
        <v>48</v>
      </c>
      <c r="N30" s="56">
        <f t="shared" si="46"/>
        <v>200</v>
      </c>
      <c r="O30" s="92">
        <f t="shared" ref="O30:O38" si="56">M30*N30</f>
        <v>9600</v>
      </c>
      <c r="P30" s="92">
        <f t="shared" si="48"/>
        <v>0</v>
      </c>
      <c r="Q30" s="188">
        <f t="shared" si="49"/>
        <v>0</v>
      </c>
      <c r="R30" s="92">
        <f t="shared" ref="R30:R38" si="57">O30*8/12</f>
        <v>6400</v>
      </c>
      <c r="S30" s="92">
        <f t="shared" ref="S30:S38" si="58">O30*4/12</f>
        <v>3200</v>
      </c>
      <c r="T30" s="92">
        <f t="shared" si="50"/>
        <v>9600</v>
      </c>
      <c r="U30" s="105"/>
      <c r="V30" s="92">
        <f t="shared" si="51"/>
        <v>3200</v>
      </c>
      <c r="W30" s="188">
        <f t="shared" ref="W30:W38" si="59">(X30*100%)/T$39</f>
        <v>0</v>
      </c>
      <c r="X30" s="123">
        <f t="shared" si="36"/>
        <v>0</v>
      </c>
      <c r="Y30" s="93"/>
      <c r="Z30" s="166">
        <f t="shared" ref="Z30:Z38" si="60">K30</f>
        <v>3200</v>
      </c>
      <c r="AA30" s="188">
        <f t="shared" ref="AA30:AA38" si="61">(AB30*100%)/L$39</f>
        <v>0</v>
      </c>
      <c r="AB30" s="166">
        <f t="shared" si="37"/>
        <v>0</v>
      </c>
    </row>
    <row r="31" spans="1:31" ht="12.75" customHeight="1" x14ac:dyDescent="0.25">
      <c r="A31" s="54" t="s">
        <v>60</v>
      </c>
      <c r="B31" s="58" t="s">
        <v>31</v>
      </c>
      <c r="C31" s="56">
        <v>51</v>
      </c>
      <c r="D31" s="56">
        <v>500</v>
      </c>
      <c r="E31" s="56">
        <f t="shared" si="52"/>
        <v>25500</v>
      </c>
      <c r="F31" s="58" t="s">
        <v>31</v>
      </c>
      <c r="G31" s="56">
        <v>12</v>
      </c>
      <c r="H31" s="56">
        <v>500</v>
      </c>
      <c r="I31" s="56">
        <f t="shared" si="53"/>
        <v>6000</v>
      </c>
      <c r="J31" s="56">
        <f t="shared" si="54"/>
        <v>17000</v>
      </c>
      <c r="K31" s="56">
        <f t="shared" si="55"/>
        <v>8500</v>
      </c>
      <c r="L31" s="56">
        <f t="shared" si="44"/>
        <v>25500</v>
      </c>
      <c r="M31" s="56">
        <f t="shared" si="45"/>
        <v>51</v>
      </c>
      <c r="N31" s="56">
        <f t="shared" si="46"/>
        <v>500</v>
      </c>
      <c r="O31" s="92">
        <f t="shared" si="56"/>
        <v>25500</v>
      </c>
      <c r="P31" s="92">
        <f t="shared" si="48"/>
        <v>0</v>
      </c>
      <c r="Q31" s="188">
        <f t="shared" si="49"/>
        <v>0</v>
      </c>
      <c r="R31" s="92">
        <f t="shared" si="57"/>
        <v>17000</v>
      </c>
      <c r="S31" s="92">
        <f t="shared" si="58"/>
        <v>8500</v>
      </c>
      <c r="T31" s="92">
        <f t="shared" si="50"/>
        <v>25500</v>
      </c>
      <c r="U31" s="105"/>
      <c r="V31" s="92">
        <f t="shared" si="51"/>
        <v>8500</v>
      </c>
      <c r="W31" s="188">
        <f t="shared" si="59"/>
        <v>0</v>
      </c>
      <c r="X31" s="123">
        <f t="shared" si="36"/>
        <v>0</v>
      </c>
      <c r="Y31" s="93"/>
      <c r="Z31" s="166">
        <f t="shared" si="60"/>
        <v>8500</v>
      </c>
      <c r="AA31" s="188">
        <f t="shared" si="61"/>
        <v>0</v>
      </c>
      <c r="AB31" s="166">
        <f t="shared" si="37"/>
        <v>0</v>
      </c>
    </row>
    <row r="32" spans="1:31" ht="12.75" customHeight="1" x14ac:dyDescent="0.25">
      <c r="A32" s="54" t="s">
        <v>61</v>
      </c>
      <c r="B32" s="58" t="s">
        <v>62</v>
      </c>
      <c r="C32" s="56">
        <v>10</v>
      </c>
      <c r="D32" s="56">
        <v>500</v>
      </c>
      <c r="E32" s="56">
        <f t="shared" si="52"/>
        <v>5000</v>
      </c>
      <c r="F32" s="58" t="s">
        <v>62</v>
      </c>
      <c r="G32" s="56">
        <v>10</v>
      </c>
      <c r="H32" s="56">
        <v>500</v>
      </c>
      <c r="I32" s="56">
        <f t="shared" si="53"/>
        <v>5000</v>
      </c>
      <c r="J32" s="56">
        <f t="shared" si="54"/>
        <v>3333.3333333333335</v>
      </c>
      <c r="K32" s="56">
        <f t="shared" si="55"/>
        <v>1666.6666666666667</v>
      </c>
      <c r="L32" s="56">
        <f t="shared" si="44"/>
        <v>5000</v>
      </c>
      <c r="M32" s="56">
        <f t="shared" si="45"/>
        <v>10</v>
      </c>
      <c r="N32" s="56">
        <f t="shared" si="46"/>
        <v>500</v>
      </c>
      <c r="O32" s="92">
        <f t="shared" si="56"/>
        <v>5000</v>
      </c>
      <c r="P32" s="92">
        <f t="shared" si="48"/>
        <v>0</v>
      </c>
      <c r="Q32" s="188">
        <f t="shared" si="49"/>
        <v>0</v>
      </c>
      <c r="R32" s="92">
        <f t="shared" si="57"/>
        <v>3333.3333333333335</v>
      </c>
      <c r="S32" s="92">
        <f t="shared" si="58"/>
        <v>1666.6666666666667</v>
      </c>
      <c r="T32" s="92">
        <f t="shared" si="50"/>
        <v>5000</v>
      </c>
      <c r="U32" s="105"/>
      <c r="V32" s="92">
        <f t="shared" si="51"/>
        <v>1666.6666666666667</v>
      </c>
      <c r="W32" s="188">
        <f t="shared" si="59"/>
        <v>0</v>
      </c>
      <c r="X32" s="123">
        <f t="shared" si="36"/>
        <v>0</v>
      </c>
      <c r="Y32" s="93"/>
      <c r="Z32" s="166">
        <f t="shared" si="60"/>
        <v>1666.6666666666667</v>
      </c>
      <c r="AA32" s="188">
        <f t="shared" si="61"/>
        <v>0</v>
      </c>
      <c r="AB32" s="166">
        <f t="shared" si="37"/>
        <v>0</v>
      </c>
    </row>
    <row r="33" spans="1:31" ht="12.75" customHeight="1" x14ac:dyDescent="0.25">
      <c r="A33" s="54" t="s">
        <v>63</v>
      </c>
      <c r="B33" s="58" t="s">
        <v>31</v>
      </c>
      <c r="C33" s="56">
        <v>48</v>
      </c>
      <c r="D33" s="56">
        <v>250</v>
      </c>
      <c r="E33" s="56">
        <f t="shared" si="52"/>
        <v>12000</v>
      </c>
      <c r="F33" s="58" t="s">
        <v>31</v>
      </c>
      <c r="G33" s="56">
        <v>12</v>
      </c>
      <c r="H33" s="56">
        <v>250</v>
      </c>
      <c r="I33" s="56">
        <f t="shared" si="53"/>
        <v>3000</v>
      </c>
      <c r="J33" s="56">
        <f t="shared" si="54"/>
        <v>8000</v>
      </c>
      <c r="K33" s="56">
        <f t="shared" si="55"/>
        <v>4000</v>
      </c>
      <c r="L33" s="56">
        <f t="shared" si="44"/>
        <v>12000</v>
      </c>
      <c r="M33" s="56">
        <f t="shared" si="45"/>
        <v>48</v>
      </c>
      <c r="N33" s="56">
        <f t="shared" si="46"/>
        <v>250</v>
      </c>
      <c r="O33" s="92">
        <f t="shared" si="56"/>
        <v>12000</v>
      </c>
      <c r="P33" s="92">
        <f t="shared" si="48"/>
        <v>0</v>
      </c>
      <c r="Q33" s="188">
        <f t="shared" si="49"/>
        <v>0</v>
      </c>
      <c r="R33" s="92">
        <f t="shared" si="57"/>
        <v>8000</v>
      </c>
      <c r="S33" s="92">
        <f t="shared" si="58"/>
        <v>4000</v>
      </c>
      <c r="T33" s="92">
        <f t="shared" si="50"/>
        <v>12000</v>
      </c>
      <c r="U33" s="105"/>
      <c r="V33" s="92">
        <f t="shared" si="51"/>
        <v>4000</v>
      </c>
      <c r="W33" s="188">
        <f t="shared" si="59"/>
        <v>0</v>
      </c>
      <c r="X33" s="123">
        <f t="shared" si="36"/>
        <v>0</v>
      </c>
      <c r="Y33" s="93"/>
      <c r="Z33" s="166">
        <f t="shared" si="60"/>
        <v>4000</v>
      </c>
      <c r="AA33" s="188">
        <f t="shared" si="61"/>
        <v>0</v>
      </c>
      <c r="AB33" s="166">
        <f t="shared" si="37"/>
        <v>0</v>
      </c>
      <c r="AD33" s="181"/>
    </row>
    <row r="34" spans="1:31" ht="12.75" customHeight="1" x14ac:dyDescent="0.25">
      <c r="A34" s="48" t="s">
        <v>64</v>
      </c>
      <c r="B34" s="58" t="s">
        <v>31</v>
      </c>
      <c r="C34" s="56">
        <v>48</v>
      </c>
      <c r="D34" s="56">
        <v>600</v>
      </c>
      <c r="E34" s="56">
        <f t="shared" si="52"/>
        <v>28800</v>
      </c>
      <c r="F34" s="58" t="s">
        <v>31</v>
      </c>
      <c r="G34" s="56">
        <v>12</v>
      </c>
      <c r="H34" s="56">
        <v>600</v>
      </c>
      <c r="I34" s="56">
        <f t="shared" si="53"/>
        <v>7200</v>
      </c>
      <c r="J34" s="56">
        <f t="shared" si="54"/>
        <v>19200</v>
      </c>
      <c r="K34" s="56">
        <f t="shared" si="55"/>
        <v>9600</v>
      </c>
      <c r="L34" s="56">
        <f t="shared" si="44"/>
        <v>28800</v>
      </c>
      <c r="M34" s="56">
        <f t="shared" si="45"/>
        <v>48</v>
      </c>
      <c r="N34" s="56">
        <f t="shared" si="46"/>
        <v>600</v>
      </c>
      <c r="O34" s="92">
        <f t="shared" si="56"/>
        <v>28800</v>
      </c>
      <c r="P34" s="92">
        <f t="shared" si="48"/>
        <v>0</v>
      </c>
      <c r="Q34" s="188">
        <f t="shared" si="49"/>
        <v>0</v>
      </c>
      <c r="R34" s="92">
        <f t="shared" si="57"/>
        <v>19200</v>
      </c>
      <c r="S34" s="92">
        <f t="shared" si="58"/>
        <v>9600</v>
      </c>
      <c r="T34" s="92">
        <f t="shared" si="50"/>
        <v>28800</v>
      </c>
      <c r="U34" s="105"/>
      <c r="V34" s="92">
        <f t="shared" si="51"/>
        <v>9600</v>
      </c>
      <c r="W34" s="188">
        <f t="shared" si="59"/>
        <v>0</v>
      </c>
      <c r="X34" s="123">
        <f t="shared" si="36"/>
        <v>0</v>
      </c>
      <c r="Y34" s="93"/>
      <c r="Z34" s="166">
        <f t="shared" si="60"/>
        <v>9600</v>
      </c>
      <c r="AA34" s="188">
        <f t="shared" si="61"/>
        <v>0</v>
      </c>
      <c r="AB34" s="166">
        <f t="shared" si="37"/>
        <v>0</v>
      </c>
      <c r="AD34" s="182"/>
      <c r="AE34" s="156"/>
    </row>
    <row r="35" spans="1:31" ht="12.75" customHeight="1" x14ac:dyDescent="0.25">
      <c r="A35" s="48" t="s">
        <v>65</v>
      </c>
      <c r="B35" s="58" t="s">
        <v>62</v>
      </c>
      <c r="C35" s="56">
        <v>1</v>
      </c>
      <c r="D35" s="56">
        <v>2000</v>
      </c>
      <c r="E35" s="56">
        <f t="shared" si="52"/>
        <v>2000</v>
      </c>
      <c r="F35" s="58" t="s">
        <v>62</v>
      </c>
      <c r="G35" s="56">
        <v>1</v>
      </c>
      <c r="H35" s="56">
        <v>2000</v>
      </c>
      <c r="I35" s="56">
        <f t="shared" si="53"/>
        <v>2000</v>
      </c>
      <c r="J35" s="56">
        <f t="shared" si="54"/>
        <v>1333.3333333333333</v>
      </c>
      <c r="K35" s="56">
        <f t="shared" si="55"/>
        <v>666.66666666666663</v>
      </c>
      <c r="L35" s="56">
        <f t="shared" si="44"/>
        <v>2000</v>
      </c>
      <c r="M35" s="56">
        <f t="shared" si="45"/>
        <v>1</v>
      </c>
      <c r="N35" s="56">
        <f t="shared" si="46"/>
        <v>2000</v>
      </c>
      <c r="O35" s="92">
        <f t="shared" si="56"/>
        <v>2000</v>
      </c>
      <c r="P35" s="92">
        <f t="shared" si="48"/>
        <v>0</v>
      </c>
      <c r="Q35" s="188">
        <f t="shared" si="49"/>
        <v>0</v>
      </c>
      <c r="R35" s="92">
        <f t="shared" si="57"/>
        <v>1333.3333333333333</v>
      </c>
      <c r="S35" s="92">
        <f t="shared" si="58"/>
        <v>666.66666666666663</v>
      </c>
      <c r="T35" s="92">
        <f t="shared" si="50"/>
        <v>2000</v>
      </c>
      <c r="U35" s="105"/>
      <c r="V35" s="92">
        <f t="shared" si="51"/>
        <v>666.66666666666663</v>
      </c>
      <c r="W35" s="188">
        <f t="shared" si="59"/>
        <v>0</v>
      </c>
      <c r="X35" s="123">
        <f t="shared" si="36"/>
        <v>0</v>
      </c>
      <c r="Y35" s="93"/>
      <c r="Z35" s="166">
        <f t="shared" si="60"/>
        <v>666.66666666666663</v>
      </c>
      <c r="AA35" s="188">
        <f t="shared" si="61"/>
        <v>0</v>
      </c>
      <c r="AB35" s="166">
        <f t="shared" si="37"/>
        <v>0</v>
      </c>
    </row>
    <row r="36" spans="1:31" ht="12.75" customHeight="1" x14ac:dyDescent="0.25">
      <c r="A36" s="48" t="s">
        <v>66</v>
      </c>
      <c r="B36" s="58" t="s">
        <v>67</v>
      </c>
      <c r="C36" s="56">
        <v>10</v>
      </c>
      <c r="D36" s="56">
        <v>1500</v>
      </c>
      <c r="E36" s="56">
        <f t="shared" si="52"/>
        <v>15000</v>
      </c>
      <c r="F36" s="58" t="s">
        <v>67</v>
      </c>
      <c r="G36" s="56">
        <v>10</v>
      </c>
      <c r="H36" s="56">
        <v>1500</v>
      </c>
      <c r="I36" s="56">
        <f t="shared" si="53"/>
        <v>15000</v>
      </c>
      <c r="J36" s="56">
        <f t="shared" si="54"/>
        <v>10000</v>
      </c>
      <c r="K36" s="56">
        <f t="shared" si="55"/>
        <v>5000</v>
      </c>
      <c r="L36" s="56">
        <f t="shared" si="44"/>
        <v>15000</v>
      </c>
      <c r="M36" s="56">
        <f t="shared" si="45"/>
        <v>10</v>
      </c>
      <c r="N36" s="56">
        <f t="shared" si="46"/>
        <v>1500</v>
      </c>
      <c r="O36" s="92">
        <f t="shared" si="56"/>
        <v>15000</v>
      </c>
      <c r="P36" s="92">
        <f t="shared" si="48"/>
        <v>0</v>
      </c>
      <c r="Q36" s="188">
        <f t="shared" si="49"/>
        <v>0</v>
      </c>
      <c r="R36" s="92">
        <f t="shared" si="57"/>
        <v>10000</v>
      </c>
      <c r="S36" s="92">
        <f t="shared" si="58"/>
        <v>5000</v>
      </c>
      <c r="T36" s="92">
        <f t="shared" si="50"/>
        <v>15000</v>
      </c>
      <c r="U36" s="105"/>
      <c r="V36" s="92">
        <f t="shared" si="51"/>
        <v>5000</v>
      </c>
      <c r="W36" s="188">
        <f t="shared" si="59"/>
        <v>0</v>
      </c>
      <c r="X36" s="123">
        <f t="shared" si="36"/>
        <v>0</v>
      </c>
      <c r="Y36" s="93"/>
      <c r="Z36" s="166">
        <f t="shared" si="60"/>
        <v>5000</v>
      </c>
      <c r="AA36" s="188">
        <f t="shared" si="61"/>
        <v>0</v>
      </c>
      <c r="AB36" s="166">
        <f t="shared" si="37"/>
        <v>0</v>
      </c>
    </row>
    <row r="37" spans="1:31" ht="12.75" customHeight="1" x14ac:dyDescent="0.25">
      <c r="A37" s="48" t="s">
        <v>68</v>
      </c>
      <c r="B37" s="58" t="s">
        <v>67</v>
      </c>
      <c r="C37" s="56">
        <v>1</v>
      </c>
      <c r="D37" s="56">
        <v>400</v>
      </c>
      <c r="E37" s="56">
        <f t="shared" si="52"/>
        <v>400</v>
      </c>
      <c r="F37" s="58" t="s">
        <v>67</v>
      </c>
      <c r="G37" s="56">
        <v>1</v>
      </c>
      <c r="H37" s="56">
        <v>400</v>
      </c>
      <c r="I37" s="56">
        <f t="shared" si="53"/>
        <v>400</v>
      </c>
      <c r="J37" s="56">
        <f t="shared" si="54"/>
        <v>266.66666666666669</v>
      </c>
      <c r="K37" s="56">
        <f t="shared" si="55"/>
        <v>133.33333333333334</v>
      </c>
      <c r="L37" s="56">
        <f t="shared" si="44"/>
        <v>400</v>
      </c>
      <c r="M37" s="56">
        <f t="shared" si="45"/>
        <v>1</v>
      </c>
      <c r="N37" s="56">
        <f t="shared" si="46"/>
        <v>400</v>
      </c>
      <c r="O37" s="92">
        <f t="shared" si="56"/>
        <v>400</v>
      </c>
      <c r="P37" s="92">
        <f t="shared" si="48"/>
        <v>0</v>
      </c>
      <c r="Q37" s="188">
        <f t="shared" si="49"/>
        <v>0</v>
      </c>
      <c r="R37" s="92">
        <f t="shared" si="57"/>
        <v>266.66666666666669</v>
      </c>
      <c r="S37" s="92">
        <f t="shared" si="58"/>
        <v>133.33333333333334</v>
      </c>
      <c r="T37" s="92">
        <f t="shared" si="50"/>
        <v>400</v>
      </c>
      <c r="U37" s="105"/>
      <c r="V37" s="92">
        <f t="shared" si="51"/>
        <v>133.33333333333334</v>
      </c>
      <c r="W37" s="188">
        <f t="shared" si="59"/>
        <v>0</v>
      </c>
      <c r="X37" s="123">
        <f t="shared" si="36"/>
        <v>0</v>
      </c>
      <c r="Y37" s="93"/>
      <c r="Z37" s="166">
        <f t="shared" si="60"/>
        <v>133.33333333333334</v>
      </c>
      <c r="AA37" s="188">
        <f t="shared" si="61"/>
        <v>0</v>
      </c>
      <c r="AB37" s="166">
        <f t="shared" si="37"/>
        <v>0</v>
      </c>
    </row>
    <row r="38" spans="1:31" ht="12.75" customHeight="1" x14ac:dyDescent="0.25">
      <c r="A38" s="48" t="s">
        <v>69</v>
      </c>
      <c r="B38" s="58" t="s">
        <v>67</v>
      </c>
      <c r="C38" s="56">
        <v>8</v>
      </c>
      <c r="D38" s="56">
        <v>500</v>
      </c>
      <c r="E38" s="56">
        <f t="shared" si="52"/>
        <v>4000</v>
      </c>
      <c r="F38" s="58" t="s">
        <v>67</v>
      </c>
      <c r="G38" s="56">
        <v>8</v>
      </c>
      <c r="H38" s="56">
        <v>500</v>
      </c>
      <c r="I38" s="56">
        <f t="shared" si="53"/>
        <v>4000</v>
      </c>
      <c r="J38" s="56">
        <f t="shared" si="54"/>
        <v>2666.6666666666665</v>
      </c>
      <c r="K38" s="56">
        <f t="shared" si="55"/>
        <v>1333.3333333333333</v>
      </c>
      <c r="L38" s="56">
        <f t="shared" si="44"/>
        <v>4000</v>
      </c>
      <c r="M38" s="56">
        <f t="shared" si="45"/>
        <v>8</v>
      </c>
      <c r="N38" s="56">
        <f t="shared" si="46"/>
        <v>500</v>
      </c>
      <c r="O38" s="92">
        <f t="shared" si="56"/>
        <v>4000</v>
      </c>
      <c r="P38" s="92">
        <f t="shared" si="48"/>
        <v>0</v>
      </c>
      <c r="Q38" s="188">
        <f t="shared" si="49"/>
        <v>0</v>
      </c>
      <c r="R38" s="92">
        <f t="shared" si="57"/>
        <v>2666.6666666666665</v>
      </c>
      <c r="S38" s="92">
        <f t="shared" si="58"/>
        <v>1333.3333333333333</v>
      </c>
      <c r="T38" s="92">
        <f t="shared" si="50"/>
        <v>4000</v>
      </c>
      <c r="U38" s="105"/>
      <c r="V38" s="92">
        <f t="shared" si="51"/>
        <v>1333.3333333333333</v>
      </c>
      <c r="W38" s="188">
        <f t="shared" si="59"/>
        <v>0</v>
      </c>
      <c r="X38" s="123">
        <f t="shared" si="36"/>
        <v>0</v>
      </c>
      <c r="Y38" s="93"/>
      <c r="Z38" s="166">
        <f t="shared" si="60"/>
        <v>1333.3333333333333</v>
      </c>
      <c r="AA38" s="188">
        <f t="shared" si="61"/>
        <v>0</v>
      </c>
      <c r="AB38" s="166">
        <f t="shared" si="37"/>
        <v>0</v>
      </c>
    </row>
    <row r="39" spans="1:31" ht="15" customHeight="1" x14ac:dyDescent="0.3">
      <c r="A39" s="19" t="s">
        <v>70</v>
      </c>
      <c r="B39" s="24"/>
      <c r="C39" s="25"/>
      <c r="D39" s="26"/>
      <c r="E39" s="60">
        <f>SUM(E28:E38)</f>
        <v>231900</v>
      </c>
      <c r="F39" s="24"/>
      <c r="G39" s="25"/>
      <c r="H39" s="26"/>
      <c r="I39" s="60">
        <f>SUM(I29:I38)</f>
        <v>77400</v>
      </c>
      <c r="J39" s="60">
        <f>SUM(J28:J38)</f>
        <v>197800</v>
      </c>
      <c r="K39" s="60">
        <f>SUM(K28:K38)</f>
        <v>34100</v>
      </c>
      <c r="L39" s="60">
        <f>SUM(L28:L38)</f>
        <v>231900</v>
      </c>
      <c r="M39" s="60"/>
      <c r="N39" s="60"/>
      <c r="O39" s="60">
        <f>SUM(O28:O38)</f>
        <v>231900</v>
      </c>
      <c r="P39" s="60">
        <f>SUM(P28:P38)</f>
        <v>0</v>
      </c>
      <c r="Q39" s="60"/>
      <c r="R39" s="94">
        <f>SUM(R28:R38)</f>
        <v>197800</v>
      </c>
      <c r="S39" s="94">
        <f>SUM(S28:S38)</f>
        <v>34100</v>
      </c>
      <c r="T39" s="94">
        <f>SUM(T28:T38)</f>
        <v>231900</v>
      </c>
      <c r="U39" s="138"/>
      <c r="V39" s="94">
        <f>SUM(V28:V38)</f>
        <v>34100</v>
      </c>
      <c r="W39" s="185">
        <f>SUM(W29:W38)</f>
        <v>0</v>
      </c>
      <c r="X39" s="94">
        <f t="shared" ref="X39" si="62">SUM(X28:X38)</f>
        <v>0</v>
      </c>
      <c r="Y39" s="93"/>
      <c r="Z39" s="169">
        <f>SUM(Z28:Z38)</f>
        <v>34100</v>
      </c>
      <c r="AA39" s="190">
        <f>SUM(AA29:AA38)</f>
        <v>0</v>
      </c>
      <c r="AB39" s="169"/>
    </row>
    <row r="40" spans="1:31" ht="15" customHeight="1" x14ac:dyDescent="0.3">
      <c r="A40" s="36" t="s">
        <v>71</v>
      </c>
      <c r="B40" s="4"/>
      <c r="C40" s="1"/>
      <c r="D40" s="1"/>
      <c r="E40" s="33"/>
      <c r="F40" s="16"/>
      <c r="G40" s="1"/>
      <c r="H40" s="1"/>
      <c r="I40" s="18"/>
      <c r="J40" s="33"/>
      <c r="K40" s="33"/>
      <c r="L40" s="33"/>
      <c r="M40" s="18"/>
      <c r="N40" s="18"/>
      <c r="O40" s="95"/>
      <c r="P40" s="95"/>
      <c r="Q40" s="95"/>
      <c r="R40" s="120"/>
      <c r="S40" s="120"/>
      <c r="T40" s="120"/>
      <c r="U40" s="138"/>
      <c r="V40" s="120"/>
      <c r="X40" s="93">
        <f t="shared" ref="X40:X54" si="63">V40-S40</f>
        <v>0</v>
      </c>
      <c r="Y40" s="93"/>
      <c r="Z40" s="170"/>
      <c r="AB40" s="170">
        <f t="shared" ref="AB40:AB55" si="64">Z40-K40</f>
        <v>0</v>
      </c>
    </row>
    <row r="41" spans="1:31" ht="25" x14ac:dyDescent="0.25">
      <c r="A41" s="11" t="s">
        <v>72</v>
      </c>
      <c r="B41" s="57" t="s">
        <v>73</v>
      </c>
      <c r="C41" s="56">
        <v>4</v>
      </c>
      <c r="D41" s="56">
        <v>10000</v>
      </c>
      <c r="E41" s="56">
        <f>C41*D41</f>
        <v>40000</v>
      </c>
      <c r="F41" s="57" t="s">
        <v>73</v>
      </c>
      <c r="G41" s="56">
        <v>1</v>
      </c>
      <c r="H41" s="56">
        <v>10000</v>
      </c>
      <c r="I41" s="56">
        <f>G41*H41</f>
        <v>10000</v>
      </c>
      <c r="J41" s="56">
        <f>E41/2</f>
        <v>20000</v>
      </c>
      <c r="K41" s="56">
        <f>E41/2</f>
        <v>20000</v>
      </c>
      <c r="L41" s="56">
        <f>J41+K41</f>
        <v>40000</v>
      </c>
      <c r="M41" s="56">
        <f t="shared" ref="M41:M54" si="65">C41</f>
        <v>4</v>
      </c>
      <c r="N41" s="56">
        <f t="shared" ref="N41:N54" si="66">D41</f>
        <v>10000</v>
      </c>
      <c r="O41" s="92">
        <f t="shared" ref="O41:O42" si="67">M41*N41</f>
        <v>40000</v>
      </c>
      <c r="P41" s="92">
        <f t="shared" ref="P41:P54" si="68">E41-O41</f>
        <v>0</v>
      </c>
      <c r="Q41" s="188">
        <f t="shared" ref="Q41:Q54" si="69">(P41*100%)/E41</f>
        <v>0</v>
      </c>
      <c r="R41" s="92">
        <f>O41/2</f>
        <v>20000</v>
      </c>
      <c r="S41" s="92">
        <f>O41/2</f>
        <v>20000</v>
      </c>
      <c r="T41" s="92">
        <f>R41+S41</f>
        <v>40000</v>
      </c>
      <c r="U41" s="105"/>
      <c r="V41" s="92">
        <f t="shared" ref="V41:V46" si="70">S41</f>
        <v>20000</v>
      </c>
      <c r="W41" s="188">
        <f>(X41*100%)/T$56</f>
        <v>0</v>
      </c>
      <c r="X41" s="93">
        <f t="shared" si="63"/>
        <v>0</v>
      </c>
      <c r="Y41" s="93"/>
      <c r="Z41" s="166">
        <f t="shared" ref="Z41:Z46" si="71">K41</f>
        <v>20000</v>
      </c>
      <c r="AA41" s="188">
        <f>(AB41*100%)/L$56</f>
        <v>0</v>
      </c>
      <c r="AB41" s="166">
        <f t="shared" si="64"/>
        <v>0</v>
      </c>
    </row>
    <row r="42" spans="1:31" ht="14.5" x14ac:dyDescent="0.25">
      <c r="A42" s="54" t="s">
        <v>74</v>
      </c>
      <c r="B42" s="57" t="s">
        <v>75</v>
      </c>
      <c r="C42" s="56">
        <v>0</v>
      </c>
      <c r="D42" s="56">
        <v>0</v>
      </c>
      <c r="E42" s="56">
        <v>0</v>
      </c>
      <c r="F42" s="57" t="s">
        <v>75</v>
      </c>
      <c r="G42" s="56">
        <v>0</v>
      </c>
      <c r="H42" s="56">
        <v>0</v>
      </c>
      <c r="I42" s="56">
        <v>0</v>
      </c>
      <c r="J42" s="56">
        <f>E42</f>
        <v>0</v>
      </c>
      <c r="K42" s="56">
        <v>0</v>
      </c>
      <c r="L42" s="56">
        <f t="shared" ref="L42:L54" si="72">J42+K42</f>
        <v>0</v>
      </c>
      <c r="M42" s="56">
        <f t="shared" si="65"/>
        <v>0</v>
      </c>
      <c r="N42" s="56">
        <f t="shared" si="66"/>
        <v>0</v>
      </c>
      <c r="O42" s="92">
        <f t="shared" si="67"/>
        <v>0</v>
      </c>
      <c r="P42" s="92">
        <f t="shared" si="68"/>
        <v>0</v>
      </c>
      <c r="Q42" s="188">
        <v>0</v>
      </c>
      <c r="R42" s="92">
        <f>O42</f>
        <v>0</v>
      </c>
      <c r="S42" s="92">
        <v>0</v>
      </c>
      <c r="T42" s="92">
        <f t="shared" ref="T42:T52" si="73">R42+S42</f>
        <v>0</v>
      </c>
      <c r="U42" s="105"/>
      <c r="V42" s="92">
        <f t="shared" si="70"/>
        <v>0</v>
      </c>
      <c r="W42" s="188">
        <f t="shared" ref="W42:W51" si="74">(X42*100%)/T$56</f>
        <v>0</v>
      </c>
      <c r="X42" s="93">
        <f t="shared" si="63"/>
        <v>0</v>
      </c>
      <c r="Y42" s="93"/>
      <c r="Z42" s="166">
        <f t="shared" si="71"/>
        <v>0</v>
      </c>
      <c r="AA42" s="188">
        <f t="shared" ref="AA42:AA55" si="75">(AB42*100%)/L$56</f>
        <v>0</v>
      </c>
      <c r="AB42" s="166">
        <f t="shared" si="64"/>
        <v>0</v>
      </c>
    </row>
    <row r="43" spans="1:31" x14ac:dyDescent="0.25">
      <c r="A43" s="54" t="s">
        <v>76</v>
      </c>
      <c r="B43" s="57" t="s">
        <v>77</v>
      </c>
      <c r="C43" s="56">
        <v>4</v>
      </c>
      <c r="D43" s="56">
        <v>22500</v>
      </c>
      <c r="E43" s="56">
        <f t="shared" ref="E43:E44" si="76">C43*D43</f>
        <v>90000</v>
      </c>
      <c r="F43" s="57" t="s">
        <v>77</v>
      </c>
      <c r="G43" s="56">
        <v>1</v>
      </c>
      <c r="H43" s="56">
        <v>22500</v>
      </c>
      <c r="I43" s="56">
        <f t="shared" ref="I43:I44" si="77">G43*H43</f>
        <v>22500</v>
      </c>
      <c r="J43" s="56">
        <f>E43/2</f>
        <v>45000</v>
      </c>
      <c r="K43" s="56">
        <f>E43/2</f>
        <v>45000</v>
      </c>
      <c r="L43" s="56">
        <f t="shared" si="72"/>
        <v>90000</v>
      </c>
      <c r="M43" s="56">
        <f t="shared" si="65"/>
        <v>4</v>
      </c>
      <c r="N43" s="56">
        <f t="shared" si="66"/>
        <v>22500</v>
      </c>
      <c r="O43" s="92">
        <f t="shared" ref="O43:O53" si="78">M43*N43</f>
        <v>90000</v>
      </c>
      <c r="P43" s="92">
        <f t="shared" si="68"/>
        <v>0</v>
      </c>
      <c r="Q43" s="188">
        <f t="shared" si="69"/>
        <v>0</v>
      </c>
      <c r="R43" s="92">
        <f>O43/2</f>
        <v>45000</v>
      </c>
      <c r="S43" s="92">
        <f>O43/2</f>
        <v>45000</v>
      </c>
      <c r="T43" s="92">
        <f t="shared" si="73"/>
        <v>90000</v>
      </c>
      <c r="U43" s="105"/>
      <c r="V43" s="92">
        <f t="shared" si="70"/>
        <v>45000</v>
      </c>
      <c r="W43" s="188">
        <f t="shared" si="74"/>
        <v>0</v>
      </c>
      <c r="X43" s="93">
        <f t="shared" si="63"/>
        <v>0</v>
      </c>
      <c r="Y43" s="93"/>
      <c r="Z43" s="166">
        <f t="shared" si="71"/>
        <v>45000</v>
      </c>
      <c r="AA43" s="188">
        <f t="shared" si="75"/>
        <v>0</v>
      </c>
      <c r="AB43" s="166">
        <f t="shared" si="64"/>
        <v>0</v>
      </c>
    </row>
    <row r="44" spans="1:31" x14ac:dyDescent="0.25">
      <c r="A44" s="11" t="s">
        <v>78</v>
      </c>
      <c r="B44" s="57" t="s">
        <v>79</v>
      </c>
      <c r="C44" s="56">
        <v>1</v>
      </c>
      <c r="D44" s="56">
        <v>24000</v>
      </c>
      <c r="E44" s="56">
        <f t="shared" si="76"/>
        <v>24000</v>
      </c>
      <c r="F44" s="57" t="s">
        <v>79</v>
      </c>
      <c r="G44" s="56">
        <v>0</v>
      </c>
      <c r="H44" s="56">
        <v>0</v>
      </c>
      <c r="I44" s="56">
        <f t="shared" si="77"/>
        <v>0</v>
      </c>
      <c r="J44" s="56">
        <f>E44</f>
        <v>24000</v>
      </c>
      <c r="K44" s="56">
        <f>I44*J44</f>
        <v>0</v>
      </c>
      <c r="L44" s="56">
        <f t="shared" si="72"/>
        <v>24000</v>
      </c>
      <c r="M44" s="56">
        <f t="shared" si="65"/>
        <v>1</v>
      </c>
      <c r="N44" s="56">
        <f t="shared" si="66"/>
        <v>24000</v>
      </c>
      <c r="O44" s="92">
        <f t="shared" si="78"/>
        <v>24000</v>
      </c>
      <c r="P44" s="92">
        <f t="shared" si="68"/>
        <v>0</v>
      </c>
      <c r="Q44" s="188">
        <f t="shared" si="69"/>
        <v>0</v>
      </c>
      <c r="R44" s="92">
        <f>O44</f>
        <v>24000</v>
      </c>
      <c r="S44" s="92">
        <v>0</v>
      </c>
      <c r="T44" s="92">
        <f t="shared" si="73"/>
        <v>24000</v>
      </c>
      <c r="U44" s="105"/>
      <c r="V44" s="92">
        <f t="shared" si="70"/>
        <v>0</v>
      </c>
      <c r="W44" s="188">
        <f t="shared" si="74"/>
        <v>0</v>
      </c>
      <c r="X44" s="93">
        <f t="shared" si="63"/>
        <v>0</v>
      </c>
      <c r="Y44" s="93"/>
      <c r="Z44" s="166">
        <f t="shared" si="71"/>
        <v>0</v>
      </c>
      <c r="AA44" s="188">
        <f t="shared" si="75"/>
        <v>0</v>
      </c>
      <c r="AB44" s="166">
        <f t="shared" si="64"/>
        <v>0</v>
      </c>
    </row>
    <row r="45" spans="1:31" x14ac:dyDescent="0.25">
      <c r="A45" s="54" t="s">
        <v>80</v>
      </c>
      <c r="B45" s="57" t="s">
        <v>77</v>
      </c>
      <c r="C45" s="56">
        <v>10</v>
      </c>
      <c r="D45" s="56">
        <v>9000</v>
      </c>
      <c r="E45" s="56">
        <f t="shared" ref="E45:E47" si="79">C45*D45</f>
        <v>90000</v>
      </c>
      <c r="F45" s="57" t="s">
        <v>77</v>
      </c>
      <c r="G45" s="56">
        <v>2</v>
      </c>
      <c r="H45" s="56">
        <v>9000</v>
      </c>
      <c r="I45" s="56">
        <f>G45*H45</f>
        <v>18000</v>
      </c>
      <c r="J45" s="56">
        <f>E45/2</f>
        <v>45000</v>
      </c>
      <c r="K45" s="56">
        <f>E45/2</f>
        <v>45000</v>
      </c>
      <c r="L45" s="56">
        <f t="shared" si="72"/>
        <v>90000</v>
      </c>
      <c r="M45" s="56">
        <f t="shared" si="65"/>
        <v>10</v>
      </c>
      <c r="N45" s="56">
        <f t="shared" si="66"/>
        <v>9000</v>
      </c>
      <c r="O45" s="92">
        <f t="shared" si="78"/>
        <v>90000</v>
      </c>
      <c r="P45" s="92">
        <f t="shared" si="68"/>
        <v>0</v>
      </c>
      <c r="Q45" s="188">
        <f t="shared" si="69"/>
        <v>0</v>
      </c>
      <c r="R45" s="92">
        <f>O45/2</f>
        <v>45000</v>
      </c>
      <c r="S45" s="92">
        <f>O45/2</f>
        <v>45000</v>
      </c>
      <c r="T45" s="92">
        <f t="shared" si="73"/>
        <v>90000</v>
      </c>
      <c r="U45" s="105"/>
      <c r="V45" s="92">
        <f t="shared" si="70"/>
        <v>45000</v>
      </c>
      <c r="W45" s="188">
        <f t="shared" si="74"/>
        <v>0</v>
      </c>
      <c r="X45" s="93">
        <f t="shared" si="63"/>
        <v>0</v>
      </c>
      <c r="Y45" s="93"/>
      <c r="Z45" s="166">
        <f t="shared" si="71"/>
        <v>45000</v>
      </c>
      <c r="AA45" s="188">
        <f t="shared" si="75"/>
        <v>0</v>
      </c>
      <c r="AB45" s="166">
        <f t="shared" si="64"/>
        <v>0</v>
      </c>
    </row>
    <row r="46" spans="1:31" x14ac:dyDescent="0.25">
      <c r="A46" s="54" t="s">
        <v>81</v>
      </c>
      <c r="B46" s="57" t="s">
        <v>77</v>
      </c>
      <c r="C46" s="56">
        <v>4</v>
      </c>
      <c r="D46" s="56">
        <v>2500</v>
      </c>
      <c r="E46" s="56">
        <f t="shared" si="79"/>
        <v>10000</v>
      </c>
      <c r="F46" s="57" t="s">
        <v>77</v>
      </c>
      <c r="G46" s="56">
        <v>1</v>
      </c>
      <c r="H46" s="56">
        <v>2500</v>
      </c>
      <c r="I46" s="56">
        <f>G46*H46</f>
        <v>2500</v>
      </c>
      <c r="J46" s="56">
        <f>E46*3.2/5</f>
        <v>6400</v>
      </c>
      <c r="K46" s="56">
        <f>E46*1.8/5</f>
        <v>3600</v>
      </c>
      <c r="L46" s="56">
        <f t="shared" si="72"/>
        <v>10000</v>
      </c>
      <c r="M46" s="56">
        <f t="shared" si="65"/>
        <v>4</v>
      </c>
      <c r="N46" s="56">
        <f t="shared" si="66"/>
        <v>2500</v>
      </c>
      <c r="O46" s="92">
        <f t="shared" si="78"/>
        <v>10000</v>
      </c>
      <c r="P46" s="92">
        <f t="shared" si="68"/>
        <v>0</v>
      </c>
      <c r="Q46" s="188">
        <f t="shared" si="69"/>
        <v>0</v>
      </c>
      <c r="R46" s="92">
        <f>O46*3.2/5</f>
        <v>6400</v>
      </c>
      <c r="S46" s="92">
        <f>O46*1.8/5</f>
        <v>3600</v>
      </c>
      <c r="T46" s="92">
        <f t="shared" si="73"/>
        <v>10000</v>
      </c>
      <c r="U46" s="105"/>
      <c r="V46" s="92">
        <f t="shared" si="70"/>
        <v>3600</v>
      </c>
      <c r="W46" s="188">
        <f t="shared" si="74"/>
        <v>0</v>
      </c>
      <c r="X46" s="93">
        <f t="shared" si="63"/>
        <v>0</v>
      </c>
      <c r="Y46" s="93"/>
      <c r="Z46" s="166">
        <f t="shared" si="71"/>
        <v>3600</v>
      </c>
      <c r="AA46" s="188">
        <f t="shared" si="75"/>
        <v>0</v>
      </c>
      <c r="AB46" s="166">
        <f t="shared" si="64"/>
        <v>0</v>
      </c>
    </row>
    <row r="47" spans="1:31" s="115" customFormat="1" ht="15" x14ac:dyDescent="0.3">
      <c r="A47" s="112" t="s">
        <v>82</v>
      </c>
      <c r="B47" s="113" t="s">
        <v>79</v>
      </c>
      <c r="C47" s="114">
        <v>1</v>
      </c>
      <c r="D47" s="114">
        <v>480000</v>
      </c>
      <c r="E47" s="114">
        <f t="shared" si="79"/>
        <v>480000</v>
      </c>
      <c r="F47" s="113" t="s">
        <v>79</v>
      </c>
      <c r="G47" s="114">
        <v>1</v>
      </c>
      <c r="H47" s="114">
        <v>120000</v>
      </c>
      <c r="I47" s="114">
        <f>G47*H47</f>
        <v>120000</v>
      </c>
      <c r="J47" s="114">
        <f>E47*3.2/5</f>
        <v>307200</v>
      </c>
      <c r="K47" s="114">
        <f>E47*1.8/5</f>
        <v>172800</v>
      </c>
      <c r="L47" s="114">
        <f t="shared" si="72"/>
        <v>480000</v>
      </c>
      <c r="M47" s="114">
        <v>1</v>
      </c>
      <c r="N47" s="114">
        <f>O47</f>
        <v>400000</v>
      </c>
      <c r="O47" s="111">
        <f>E47-80000</f>
        <v>400000</v>
      </c>
      <c r="P47" s="133">
        <f>O47-E47</f>
        <v>-80000</v>
      </c>
      <c r="Q47" s="209">
        <f t="shared" si="69"/>
        <v>-0.16666666666666666</v>
      </c>
      <c r="R47" s="111">
        <f>O47*3.2/5</f>
        <v>256000</v>
      </c>
      <c r="S47" s="111">
        <f>O47*1.8/5</f>
        <v>144000</v>
      </c>
      <c r="T47" s="92">
        <f t="shared" si="73"/>
        <v>400000</v>
      </c>
      <c r="U47" s="148"/>
      <c r="V47" s="92">
        <f>S47-GRANT!B2</f>
        <v>123000</v>
      </c>
      <c r="W47" s="188">
        <f t="shared" si="74"/>
        <v>-1.2717638152914459E-2</v>
      </c>
      <c r="X47" s="93">
        <f t="shared" si="63"/>
        <v>-21000</v>
      </c>
      <c r="Y47" s="93"/>
      <c r="Z47" s="166">
        <f>K47-GRANT!B2</f>
        <v>151800</v>
      </c>
      <c r="AA47" s="188">
        <f t="shared" si="75"/>
        <v>-1.3407821229050279E-2</v>
      </c>
      <c r="AB47" s="166">
        <f t="shared" si="64"/>
        <v>-21000</v>
      </c>
      <c r="AD47" s="187"/>
    </row>
    <row r="48" spans="1:31" ht="14.5" x14ac:dyDescent="0.25">
      <c r="A48" s="54" t="s">
        <v>83</v>
      </c>
      <c r="B48" s="57" t="s">
        <v>77</v>
      </c>
      <c r="C48" s="56">
        <v>4</v>
      </c>
      <c r="D48" s="56">
        <v>40000</v>
      </c>
      <c r="E48" s="56">
        <f t="shared" ref="E48" si="80">C48*D48</f>
        <v>160000</v>
      </c>
      <c r="F48" s="57" t="s">
        <v>77</v>
      </c>
      <c r="G48" s="56">
        <v>1</v>
      </c>
      <c r="H48" s="56">
        <v>40000</v>
      </c>
      <c r="I48" s="56">
        <f>G48*H48</f>
        <v>40000</v>
      </c>
      <c r="J48" s="56">
        <f>E48*4/5</f>
        <v>128000</v>
      </c>
      <c r="K48" s="56">
        <f>E48*1/5</f>
        <v>32000</v>
      </c>
      <c r="L48" s="56">
        <f t="shared" si="72"/>
        <v>160000</v>
      </c>
      <c r="M48" s="56">
        <f t="shared" si="65"/>
        <v>4</v>
      </c>
      <c r="N48" s="56">
        <f t="shared" si="66"/>
        <v>40000</v>
      </c>
      <c r="O48" s="92">
        <f>M48*N48</f>
        <v>160000</v>
      </c>
      <c r="P48" s="92">
        <f t="shared" si="68"/>
        <v>0</v>
      </c>
      <c r="Q48" s="188">
        <f t="shared" si="69"/>
        <v>0</v>
      </c>
      <c r="R48" s="92">
        <f>O48*4/5</f>
        <v>128000</v>
      </c>
      <c r="S48" s="92">
        <f>O48*1/5</f>
        <v>32000</v>
      </c>
      <c r="T48" s="92">
        <f t="shared" si="73"/>
        <v>160000</v>
      </c>
      <c r="U48" s="105"/>
      <c r="V48" s="92">
        <f>S48</f>
        <v>32000</v>
      </c>
      <c r="W48" s="188">
        <f t="shared" si="74"/>
        <v>0</v>
      </c>
      <c r="X48" s="93">
        <f t="shared" si="63"/>
        <v>0</v>
      </c>
      <c r="Y48" s="93"/>
      <c r="Z48" s="166">
        <f>K48</f>
        <v>32000</v>
      </c>
      <c r="AA48" s="188">
        <f t="shared" si="75"/>
        <v>0</v>
      </c>
      <c r="AB48" s="166">
        <f t="shared" si="64"/>
        <v>0</v>
      </c>
    </row>
    <row r="49" spans="1:30" ht="25" x14ac:dyDescent="0.25">
      <c r="A49" s="54" t="s">
        <v>84</v>
      </c>
      <c r="B49" s="57" t="s">
        <v>85</v>
      </c>
      <c r="C49" s="56">
        <v>295</v>
      </c>
      <c r="D49" s="56">
        <v>350</v>
      </c>
      <c r="E49" s="56">
        <f t="shared" ref="E49:E54" si="81">C49*D49</f>
        <v>103250</v>
      </c>
      <c r="F49" s="57" t="s">
        <v>85</v>
      </c>
      <c r="G49" s="56">
        <v>75</v>
      </c>
      <c r="H49" s="56">
        <v>350</v>
      </c>
      <c r="I49" s="56">
        <f t="shared" ref="I49:I55" si="82">G49*H49</f>
        <v>26250</v>
      </c>
      <c r="J49" s="56">
        <f t="shared" ref="J49:J54" si="83">E49*3.2/5</f>
        <v>66080</v>
      </c>
      <c r="K49" s="56">
        <f t="shared" ref="K49:K54" si="84">E49*1.8/5</f>
        <v>37170</v>
      </c>
      <c r="L49" s="56">
        <f t="shared" si="72"/>
        <v>103250</v>
      </c>
      <c r="M49" s="56">
        <f t="shared" si="65"/>
        <v>295</v>
      </c>
      <c r="N49" s="56">
        <f t="shared" si="66"/>
        <v>350</v>
      </c>
      <c r="O49" s="92">
        <f t="shared" si="78"/>
        <v>103250</v>
      </c>
      <c r="P49" s="92">
        <f t="shared" si="68"/>
        <v>0</v>
      </c>
      <c r="Q49" s="188">
        <f t="shared" si="69"/>
        <v>0</v>
      </c>
      <c r="R49" s="92">
        <f t="shared" ref="R49:R54" si="85">O49*3.2/5</f>
        <v>66080</v>
      </c>
      <c r="S49" s="92">
        <f t="shared" ref="S49:S54" si="86">O49*1.8/5</f>
        <v>37170</v>
      </c>
      <c r="T49" s="92">
        <f t="shared" si="73"/>
        <v>103250</v>
      </c>
      <c r="U49" s="105"/>
      <c r="V49" s="92">
        <f>S49-GRANT!B3</f>
        <v>33170</v>
      </c>
      <c r="W49" s="188">
        <f t="shared" si="74"/>
        <v>-2.4224072672218017E-3</v>
      </c>
      <c r="X49" s="93">
        <f t="shared" si="63"/>
        <v>-4000</v>
      </c>
      <c r="Y49" s="93"/>
      <c r="Z49" s="166">
        <f>K49-GRANT!B3</f>
        <v>33170</v>
      </c>
      <c r="AA49" s="188">
        <f t="shared" si="75"/>
        <v>-2.5538707102952911E-3</v>
      </c>
      <c r="AB49" s="166">
        <f t="shared" si="64"/>
        <v>-4000</v>
      </c>
      <c r="AD49" s="181"/>
    </row>
    <row r="50" spans="1:30" ht="25" x14ac:dyDescent="0.25">
      <c r="A50" s="54" t="s">
        <v>86</v>
      </c>
      <c r="B50" s="57" t="s">
        <v>85</v>
      </c>
      <c r="C50" s="56">
        <v>295</v>
      </c>
      <c r="D50" s="56">
        <v>450</v>
      </c>
      <c r="E50" s="56">
        <f t="shared" si="81"/>
        <v>132750</v>
      </c>
      <c r="F50" s="57" t="s">
        <v>85</v>
      </c>
      <c r="G50" s="56">
        <v>50</v>
      </c>
      <c r="H50" s="56">
        <v>450</v>
      </c>
      <c r="I50" s="56">
        <f t="shared" si="82"/>
        <v>22500</v>
      </c>
      <c r="J50" s="56">
        <f t="shared" si="83"/>
        <v>84960</v>
      </c>
      <c r="K50" s="56">
        <f t="shared" si="84"/>
        <v>47790</v>
      </c>
      <c r="L50" s="56">
        <f t="shared" si="72"/>
        <v>132750</v>
      </c>
      <c r="M50" s="56">
        <f t="shared" si="65"/>
        <v>295</v>
      </c>
      <c r="N50" s="56">
        <f t="shared" si="66"/>
        <v>450</v>
      </c>
      <c r="O50" s="92">
        <f t="shared" si="78"/>
        <v>132750</v>
      </c>
      <c r="P50" s="92">
        <f t="shared" si="68"/>
        <v>0</v>
      </c>
      <c r="Q50" s="188">
        <f t="shared" si="69"/>
        <v>0</v>
      </c>
      <c r="R50" s="92">
        <f t="shared" si="85"/>
        <v>84960</v>
      </c>
      <c r="S50" s="92">
        <f t="shared" si="86"/>
        <v>47790</v>
      </c>
      <c r="T50" s="92">
        <f t="shared" si="73"/>
        <v>132750</v>
      </c>
      <c r="U50" s="105"/>
      <c r="V50" s="92">
        <f>S50-GRANT!B4</f>
        <v>42790</v>
      </c>
      <c r="W50" s="188">
        <f t="shared" si="74"/>
        <v>-3.0280090840272521E-3</v>
      </c>
      <c r="X50" s="93">
        <f t="shared" si="63"/>
        <v>-5000</v>
      </c>
      <c r="Y50" s="93"/>
      <c r="Z50" s="166">
        <f>K50-GRANT!B4</f>
        <v>42790</v>
      </c>
      <c r="AA50" s="188">
        <f t="shared" si="75"/>
        <v>-3.1923383878691143E-3</v>
      </c>
      <c r="AB50" s="166">
        <f t="shared" si="64"/>
        <v>-5000</v>
      </c>
    </row>
    <row r="51" spans="1:30" ht="25" x14ac:dyDescent="0.25">
      <c r="A51" s="54" t="s">
        <v>87</v>
      </c>
      <c r="B51" s="57" t="s">
        <v>85</v>
      </c>
      <c r="C51" s="56">
        <v>295</v>
      </c>
      <c r="D51" s="56">
        <v>350</v>
      </c>
      <c r="E51" s="56">
        <f t="shared" si="81"/>
        <v>103250</v>
      </c>
      <c r="F51" s="57" t="s">
        <v>85</v>
      </c>
      <c r="G51" s="56">
        <v>75</v>
      </c>
      <c r="H51" s="56">
        <v>350</v>
      </c>
      <c r="I51" s="56">
        <f t="shared" si="82"/>
        <v>26250</v>
      </c>
      <c r="J51" s="56">
        <f t="shared" si="83"/>
        <v>66080</v>
      </c>
      <c r="K51" s="56">
        <f t="shared" si="84"/>
        <v>37170</v>
      </c>
      <c r="L51" s="56">
        <f t="shared" si="72"/>
        <v>103250</v>
      </c>
      <c r="M51" s="56">
        <f t="shared" si="65"/>
        <v>295</v>
      </c>
      <c r="N51" s="56">
        <f t="shared" si="66"/>
        <v>350</v>
      </c>
      <c r="O51" s="92">
        <f t="shared" si="78"/>
        <v>103250</v>
      </c>
      <c r="P51" s="92">
        <f t="shared" si="68"/>
        <v>0</v>
      </c>
      <c r="Q51" s="188">
        <f t="shared" si="69"/>
        <v>0</v>
      </c>
      <c r="R51" s="92">
        <f t="shared" si="85"/>
        <v>66080</v>
      </c>
      <c r="S51" s="92">
        <f t="shared" si="86"/>
        <v>37170</v>
      </c>
      <c r="T51" s="92">
        <f t="shared" si="73"/>
        <v>103250</v>
      </c>
      <c r="U51" s="105"/>
      <c r="V51" s="92">
        <f>S51-GRANT!B5</f>
        <v>35170</v>
      </c>
      <c r="W51" s="188">
        <f t="shared" si="74"/>
        <v>-1.2112036336109008E-3</v>
      </c>
      <c r="X51" s="93">
        <f t="shared" si="63"/>
        <v>-2000</v>
      </c>
      <c r="Y51" s="93"/>
      <c r="Z51" s="166">
        <f>K51-GRANT!B5</f>
        <v>35170</v>
      </c>
      <c r="AA51" s="188">
        <f t="shared" si="75"/>
        <v>-1.2769353551476455E-3</v>
      </c>
      <c r="AB51" s="166">
        <f t="shared" si="64"/>
        <v>-2000</v>
      </c>
    </row>
    <row r="52" spans="1:30" ht="25" x14ac:dyDescent="0.25">
      <c r="A52" s="54" t="s">
        <v>88</v>
      </c>
      <c r="B52" s="57" t="s">
        <v>85</v>
      </c>
      <c r="C52" s="56">
        <v>290</v>
      </c>
      <c r="D52" s="56">
        <v>450</v>
      </c>
      <c r="E52" s="56">
        <f t="shared" si="81"/>
        <v>130500</v>
      </c>
      <c r="F52" s="57" t="s">
        <v>85</v>
      </c>
      <c r="G52" s="56">
        <v>75</v>
      </c>
      <c r="H52" s="56">
        <v>450</v>
      </c>
      <c r="I52" s="56">
        <f t="shared" si="82"/>
        <v>33750</v>
      </c>
      <c r="J52" s="56">
        <f t="shared" si="83"/>
        <v>83520</v>
      </c>
      <c r="K52" s="56">
        <f t="shared" si="84"/>
        <v>46980</v>
      </c>
      <c r="L52" s="56">
        <f t="shared" si="72"/>
        <v>130500</v>
      </c>
      <c r="M52" s="56">
        <f t="shared" si="65"/>
        <v>290</v>
      </c>
      <c r="N52" s="56">
        <f t="shared" si="66"/>
        <v>450</v>
      </c>
      <c r="O52" s="92">
        <f t="shared" si="78"/>
        <v>130500</v>
      </c>
      <c r="P52" s="92">
        <f t="shared" si="68"/>
        <v>0</v>
      </c>
      <c r="Q52" s="188">
        <f t="shared" si="69"/>
        <v>0</v>
      </c>
      <c r="R52" s="92">
        <f t="shared" si="85"/>
        <v>83520</v>
      </c>
      <c r="S52" s="92">
        <f t="shared" si="86"/>
        <v>46980</v>
      </c>
      <c r="T52" s="92">
        <f t="shared" si="73"/>
        <v>130500</v>
      </c>
      <c r="U52" s="105"/>
      <c r="V52" s="92">
        <f>S52-GRANT!B6</f>
        <v>41980</v>
      </c>
      <c r="W52" s="188">
        <f t="shared" ref="W52:W54" si="87">(X52*100%)/T$56</f>
        <v>-3.0280090840272521E-3</v>
      </c>
      <c r="X52" s="93">
        <f t="shared" si="63"/>
        <v>-5000</v>
      </c>
      <c r="Y52" s="93"/>
      <c r="Z52" s="166">
        <f>K52-GRANT!B6</f>
        <v>41980</v>
      </c>
      <c r="AA52" s="188">
        <f t="shared" si="75"/>
        <v>-3.1923383878691143E-3</v>
      </c>
      <c r="AB52" s="166">
        <f t="shared" si="64"/>
        <v>-5000</v>
      </c>
    </row>
    <row r="53" spans="1:30" ht="25" x14ac:dyDescent="0.25">
      <c r="A53" s="54" t="s">
        <v>89</v>
      </c>
      <c r="B53" s="57" t="s">
        <v>85</v>
      </c>
      <c r="C53" s="56">
        <v>250</v>
      </c>
      <c r="D53" s="56">
        <v>250</v>
      </c>
      <c r="E53" s="56">
        <f t="shared" si="81"/>
        <v>62500</v>
      </c>
      <c r="F53" s="57" t="s">
        <v>85</v>
      </c>
      <c r="G53" s="56">
        <v>75</v>
      </c>
      <c r="H53" s="56">
        <v>250</v>
      </c>
      <c r="I53" s="56">
        <f t="shared" si="82"/>
        <v>18750</v>
      </c>
      <c r="J53" s="56">
        <f t="shared" si="83"/>
        <v>40000</v>
      </c>
      <c r="K53" s="56">
        <f t="shared" si="84"/>
        <v>22500</v>
      </c>
      <c r="L53" s="56">
        <f>J53+K53</f>
        <v>62500</v>
      </c>
      <c r="M53" s="56">
        <f t="shared" si="65"/>
        <v>250</v>
      </c>
      <c r="N53" s="56">
        <f t="shared" si="66"/>
        <v>250</v>
      </c>
      <c r="O53" s="92">
        <f t="shared" si="78"/>
        <v>62500</v>
      </c>
      <c r="P53" s="92">
        <f t="shared" si="68"/>
        <v>0</v>
      </c>
      <c r="Q53" s="188">
        <f t="shared" si="69"/>
        <v>0</v>
      </c>
      <c r="R53" s="92">
        <f t="shared" si="85"/>
        <v>40000</v>
      </c>
      <c r="S53" s="92">
        <f t="shared" si="86"/>
        <v>22500</v>
      </c>
      <c r="T53" s="92">
        <f>R53+S53</f>
        <v>62500</v>
      </c>
      <c r="U53" s="105"/>
      <c r="V53" s="92">
        <f>S53-GRANT!B7</f>
        <v>20830</v>
      </c>
      <c r="W53" s="188">
        <f t="shared" si="87"/>
        <v>-1.0113550340651021E-3</v>
      </c>
      <c r="X53" s="93">
        <f t="shared" si="63"/>
        <v>-1670</v>
      </c>
      <c r="Y53" s="93"/>
      <c r="Z53" s="166">
        <f>K53-GRANT!B7</f>
        <v>20830</v>
      </c>
      <c r="AA53" s="188">
        <f t="shared" si="75"/>
        <v>-1.0662410215482841E-3</v>
      </c>
      <c r="AB53" s="166">
        <f t="shared" si="64"/>
        <v>-1670</v>
      </c>
      <c r="AC53" s="188"/>
    </row>
    <row r="54" spans="1:30" ht="25" x14ac:dyDescent="0.25">
      <c r="A54" s="54" t="s">
        <v>90</v>
      </c>
      <c r="B54" s="57" t="s">
        <v>85</v>
      </c>
      <c r="C54" s="56">
        <v>280</v>
      </c>
      <c r="D54" s="56">
        <v>500</v>
      </c>
      <c r="E54" s="56">
        <f t="shared" si="81"/>
        <v>140000</v>
      </c>
      <c r="F54" s="57" t="s">
        <v>85</v>
      </c>
      <c r="G54" s="56">
        <v>75</v>
      </c>
      <c r="H54" s="56">
        <v>500</v>
      </c>
      <c r="I54" s="56">
        <f t="shared" si="82"/>
        <v>37500</v>
      </c>
      <c r="J54" s="56">
        <f t="shared" si="83"/>
        <v>89600</v>
      </c>
      <c r="K54" s="56">
        <f t="shared" si="84"/>
        <v>50400</v>
      </c>
      <c r="L54" s="56">
        <f t="shared" si="72"/>
        <v>140000</v>
      </c>
      <c r="M54" s="56">
        <f t="shared" si="65"/>
        <v>280</v>
      </c>
      <c r="N54" s="56">
        <f t="shared" si="66"/>
        <v>500</v>
      </c>
      <c r="O54" s="92">
        <f t="shared" ref="O54" si="88">M54*N54</f>
        <v>140000</v>
      </c>
      <c r="P54" s="92">
        <f t="shared" si="68"/>
        <v>0</v>
      </c>
      <c r="Q54" s="188">
        <f t="shared" si="69"/>
        <v>0</v>
      </c>
      <c r="R54" s="92">
        <f t="shared" si="85"/>
        <v>89600</v>
      </c>
      <c r="S54" s="92">
        <f t="shared" si="86"/>
        <v>50400</v>
      </c>
      <c r="T54" s="92">
        <f t="shared" ref="T54:T55" si="89">R54+S54</f>
        <v>140000</v>
      </c>
      <c r="U54" s="105"/>
      <c r="V54" s="92">
        <f>S54-GRANT!B8</f>
        <v>45400</v>
      </c>
      <c r="W54" s="188">
        <f t="shared" si="87"/>
        <v>-3.0280090840272521E-3</v>
      </c>
      <c r="X54" s="93">
        <f t="shared" si="63"/>
        <v>-5000</v>
      </c>
      <c r="Y54" s="93"/>
      <c r="Z54" s="166">
        <f>K54-GRANT!B8</f>
        <v>45400</v>
      </c>
      <c r="AA54" s="188">
        <f t="shared" si="75"/>
        <v>-3.1923383878691143E-3</v>
      </c>
      <c r="AB54" s="166">
        <f t="shared" si="64"/>
        <v>-5000</v>
      </c>
    </row>
    <row r="55" spans="1:30" s="115" customFormat="1" ht="22.4" customHeight="1" x14ac:dyDescent="0.3">
      <c r="A55" s="125" t="s">
        <v>91</v>
      </c>
      <c r="B55" s="134" t="s">
        <v>92</v>
      </c>
      <c r="C55" s="135">
        <v>0</v>
      </c>
      <c r="D55" s="135">
        <v>0</v>
      </c>
      <c r="E55" s="135">
        <f>C55*D55</f>
        <v>0</v>
      </c>
      <c r="F55" s="113" t="s">
        <v>92</v>
      </c>
      <c r="G55" s="114">
        <v>0</v>
      </c>
      <c r="H55" s="114">
        <v>0</v>
      </c>
      <c r="I55" s="114">
        <f t="shared" si="82"/>
        <v>0</v>
      </c>
      <c r="J55" s="114">
        <v>0</v>
      </c>
      <c r="K55" s="114">
        <v>0</v>
      </c>
      <c r="L55" s="114">
        <v>0</v>
      </c>
      <c r="M55" s="114">
        <f>O55/N55</f>
        <v>746.60633484162895</v>
      </c>
      <c r="N55" s="114">
        <v>221</v>
      </c>
      <c r="O55" s="111">
        <v>165000</v>
      </c>
      <c r="P55" s="133">
        <f>O55-E55</f>
        <v>165000</v>
      </c>
      <c r="Q55" s="208" t="s">
        <v>93</v>
      </c>
      <c r="R55" s="111">
        <f>O55*3.2/5</f>
        <v>105600</v>
      </c>
      <c r="S55" s="111">
        <f>O55*1.8/5</f>
        <v>59400</v>
      </c>
      <c r="T55" s="92">
        <f t="shared" si="89"/>
        <v>165000</v>
      </c>
      <c r="U55" s="148"/>
      <c r="V55" s="92">
        <f>S55</f>
        <v>59400</v>
      </c>
      <c r="W55" s="188">
        <f>(X55*100%)/T$56</f>
        <v>0</v>
      </c>
      <c r="X55" s="93">
        <f t="shared" ref="X55" si="90">V55-S55</f>
        <v>0</v>
      </c>
      <c r="Y55" s="93"/>
      <c r="Z55" s="166">
        <f>K55</f>
        <v>0</v>
      </c>
      <c r="AA55" s="188">
        <f t="shared" si="75"/>
        <v>0</v>
      </c>
      <c r="AB55" s="166">
        <f t="shared" si="64"/>
        <v>0</v>
      </c>
      <c r="AC55" s="187"/>
    </row>
    <row r="56" spans="1:30" ht="15" customHeight="1" thickBot="1" x14ac:dyDescent="0.35">
      <c r="A56" s="27" t="s">
        <v>94</v>
      </c>
      <c r="B56" s="28"/>
      <c r="C56" s="29"/>
      <c r="D56" s="30"/>
      <c r="E56" s="60">
        <f>SUM(E40:E54)</f>
        <v>1566250</v>
      </c>
      <c r="F56" s="28"/>
      <c r="G56" s="29"/>
      <c r="H56" s="30"/>
      <c r="I56" s="60">
        <f>SUM(I40:I55)</f>
        <v>378000</v>
      </c>
      <c r="J56" s="60">
        <f t="shared" ref="J56:K56" si="91">SUM(J40:J55)</f>
        <v>1005840</v>
      </c>
      <c r="K56" s="60">
        <f t="shared" si="91"/>
        <v>560410</v>
      </c>
      <c r="L56" s="60">
        <f>SUM(L40:L55)</f>
        <v>1566250</v>
      </c>
      <c r="M56" s="60"/>
      <c r="N56" s="60"/>
      <c r="O56" s="60">
        <f>SUM(O40:O55)</f>
        <v>1651250</v>
      </c>
      <c r="P56" s="60">
        <f t="shared" ref="P56:T56" si="92">SUM(P40:P55)</f>
        <v>85000</v>
      </c>
      <c r="Q56" s="60"/>
      <c r="R56" s="60">
        <f t="shared" si="92"/>
        <v>1060240</v>
      </c>
      <c r="S56" s="60">
        <f t="shared" si="92"/>
        <v>591010</v>
      </c>
      <c r="T56" s="94">
        <f t="shared" si="92"/>
        <v>1651250</v>
      </c>
      <c r="U56" s="151"/>
      <c r="V56" s="60">
        <f t="shared" ref="V56:Z56" si="93">SUM(V40:V55)</f>
        <v>547340</v>
      </c>
      <c r="W56" s="203">
        <f>SUM(W40:W55)</f>
        <v>-2.6446631339894021E-2</v>
      </c>
      <c r="X56" s="60">
        <f t="shared" si="93"/>
        <v>-43670</v>
      </c>
      <c r="Y56" s="93"/>
      <c r="Z56" s="172">
        <f t="shared" si="93"/>
        <v>516740</v>
      </c>
      <c r="AA56" s="203">
        <f t="shared" ref="AA56" si="94">SUM(AA40:AA55)</f>
        <v>-2.7881883479648841E-2</v>
      </c>
      <c r="AB56" s="172"/>
    </row>
    <row r="57" spans="1:30" ht="15" customHeight="1" x14ac:dyDescent="0.3">
      <c r="A57" s="36" t="s">
        <v>95</v>
      </c>
      <c r="B57" s="6"/>
      <c r="C57" s="3"/>
      <c r="D57" s="3"/>
      <c r="E57" s="34"/>
      <c r="F57" s="32"/>
      <c r="G57" s="3"/>
      <c r="H57" s="3"/>
      <c r="I57" s="17"/>
      <c r="J57" s="34"/>
      <c r="K57" s="34"/>
      <c r="L57" s="34"/>
      <c r="M57" s="17"/>
      <c r="N57" s="17"/>
      <c r="O57" s="97"/>
      <c r="P57" s="126"/>
      <c r="Q57" s="126"/>
      <c r="R57" s="122"/>
      <c r="S57" s="122"/>
      <c r="T57" s="122"/>
      <c r="U57" s="152"/>
      <c r="V57" s="122"/>
      <c r="X57" s="93">
        <f>V57-S57</f>
        <v>0</v>
      </c>
      <c r="Y57" s="93"/>
      <c r="Z57" s="173"/>
      <c r="AB57" s="173">
        <f>Z57-K57</f>
        <v>0</v>
      </c>
    </row>
    <row r="58" spans="1:30" ht="15" customHeight="1" x14ac:dyDescent="0.25">
      <c r="A58" s="54" t="s">
        <v>96</v>
      </c>
      <c r="B58" s="58" t="s">
        <v>97</v>
      </c>
      <c r="C58" s="74">
        <v>1</v>
      </c>
      <c r="D58" s="74">
        <v>240000</v>
      </c>
      <c r="E58" s="74">
        <v>240000</v>
      </c>
      <c r="F58" s="58" t="s">
        <v>55</v>
      </c>
      <c r="G58" s="74">
        <v>1</v>
      </c>
      <c r="H58" s="74">
        <v>80000</v>
      </c>
      <c r="I58" s="74">
        <v>80000</v>
      </c>
      <c r="J58" s="74">
        <v>0</v>
      </c>
      <c r="K58" s="74">
        <v>240000</v>
      </c>
      <c r="L58" s="74">
        <f>J58+K58</f>
        <v>240000</v>
      </c>
      <c r="M58" s="56">
        <f>C58</f>
        <v>1</v>
      </c>
      <c r="N58" s="56">
        <f>D58</f>
        <v>240000</v>
      </c>
      <c r="O58" s="92">
        <f t="shared" ref="O58" si="95">M58*N58</f>
        <v>240000</v>
      </c>
      <c r="P58" s="92">
        <f>E58-O58</f>
        <v>0</v>
      </c>
      <c r="Q58" s="92"/>
      <c r="R58" s="98">
        <v>0</v>
      </c>
      <c r="S58" s="98">
        <v>240000</v>
      </c>
      <c r="T58" s="98">
        <f>R58+S58</f>
        <v>240000</v>
      </c>
      <c r="U58" s="130"/>
      <c r="V58" s="98">
        <f>S58+GRANT!B12</f>
        <v>301670</v>
      </c>
      <c r="W58" s="188">
        <f>(X58*100%)/T$60</f>
        <v>0.2371923076923077</v>
      </c>
      <c r="X58" s="93">
        <f>V58-S58</f>
        <v>61670</v>
      </c>
      <c r="Y58" s="93"/>
      <c r="Z58" s="174">
        <f>K58+GRANT!B12</f>
        <v>301670</v>
      </c>
      <c r="AA58" s="188">
        <f>(AB58*100%)/L$60</f>
        <v>0.2371923076923077</v>
      </c>
      <c r="AB58" s="174">
        <f>Z58-K58</f>
        <v>61670</v>
      </c>
    </row>
    <row r="59" spans="1:30" ht="15" customHeight="1" x14ac:dyDescent="0.25">
      <c r="A59" s="49" t="s">
        <v>98</v>
      </c>
      <c r="B59" s="58" t="s">
        <v>99</v>
      </c>
      <c r="C59" s="74">
        <v>1</v>
      </c>
      <c r="D59" s="74">
        <v>20000</v>
      </c>
      <c r="E59" s="74">
        <f>C59*D59</f>
        <v>20000</v>
      </c>
      <c r="F59" s="58" t="s">
        <v>99</v>
      </c>
      <c r="G59" s="74">
        <v>1</v>
      </c>
      <c r="H59" s="74">
        <v>20000</v>
      </c>
      <c r="I59" s="74">
        <f>G59*H59</f>
        <v>20000</v>
      </c>
      <c r="J59" s="74">
        <f>E59/2</f>
        <v>10000</v>
      </c>
      <c r="K59" s="74">
        <f>E59/2</f>
        <v>10000</v>
      </c>
      <c r="L59" s="74">
        <f>J59+K59</f>
        <v>20000</v>
      </c>
      <c r="M59" s="56">
        <f>C59</f>
        <v>1</v>
      </c>
      <c r="N59" s="56">
        <f>D59</f>
        <v>20000</v>
      </c>
      <c r="O59" s="92">
        <f t="shared" ref="O59" si="96">M59*N59</f>
        <v>20000</v>
      </c>
      <c r="P59" s="92">
        <f>E59-O59</f>
        <v>0</v>
      </c>
      <c r="Q59" s="92"/>
      <c r="R59" s="98">
        <f>O59/2</f>
        <v>10000</v>
      </c>
      <c r="S59" s="98">
        <f>O59/2</f>
        <v>10000</v>
      </c>
      <c r="T59" s="98">
        <f>R59+S59</f>
        <v>20000</v>
      </c>
      <c r="U59" s="130"/>
      <c r="V59" s="98">
        <f>S59-GRANT!B9</f>
        <v>0</v>
      </c>
      <c r="W59" s="188">
        <f>(X59*100%)/T$60</f>
        <v>-3.8461538461538464E-2</v>
      </c>
      <c r="X59" s="93">
        <f>V59-S59</f>
        <v>-10000</v>
      </c>
      <c r="Y59" s="93"/>
      <c r="Z59" s="174">
        <f>K59-GRANT!B9</f>
        <v>0</v>
      </c>
      <c r="AA59" s="188">
        <f>(AB59*100%)/L$60</f>
        <v>-3.8461538461538464E-2</v>
      </c>
      <c r="AB59" s="174">
        <f>Z59-K59</f>
        <v>-10000</v>
      </c>
    </row>
    <row r="60" spans="1:30" ht="15" customHeight="1" thickBot="1" x14ac:dyDescent="0.35">
      <c r="A60" s="13" t="s">
        <v>100</v>
      </c>
      <c r="B60" s="31"/>
      <c r="C60" s="21"/>
      <c r="D60" s="23"/>
      <c r="E60" s="66">
        <f>SUM(E58:E59)</f>
        <v>260000</v>
      </c>
      <c r="F60" s="20"/>
      <c r="G60" s="21"/>
      <c r="H60" s="23"/>
      <c r="I60" s="60">
        <f>SUM(I58:I59)</f>
        <v>100000</v>
      </c>
      <c r="J60" s="66">
        <f>SUM(J58:J59)</f>
        <v>10000</v>
      </c>
      <c r="K60" s="66">
        <f>SUM(K58:K59)</f>
        <v>250000</v>
      </c>
      <c r="L60" s="66">
        <f>SUM(L58:L59)</f>
        <v>260000</v>
      </c>
      <c r="M60" s="66"/>
      <c r="N60" s="66"/>
      <c r="O60" s="66">
        <f t="shared" ref="O60:T60" si="97">SUM(O58:O59)</f>
        <v>260000</v>
      </c>
      <c r="P60" s="66">
        <f t="shared" si="97"/>
        <v>0</v>
      </c>
      <c r="Q60" s="66"/>
      <c r="R60" s="66">
        <f t="shared" si="97"/>
        <v>10000</v>
      </c>
      <c r="S60" s="66">
        <f t="shared" si="97"/>
        <v>250000</v>
      </c>
      <c r="T60" s="66">
        <f t="shared" si="97"/>
        <v>260000</v>
      </c>
      <c r="U60" s="151"/>
      <c r="V60" s="66">
        <f t="shared" ref="V60:Z60" si="98">SUM(V58:V59)</f>
        <v>301670</v>
      </c>
      <c r="W60" s="204">
        <f t="shared" ref="W60:X60" si="99">SUM(W58:W59)</f>
        <v>0.19873076923076924</v>
      </c>
      <c r="X60" s="66">
        <f t="shared" si="99"/>
        <v>51670</v>
      </c>
      <c r="Y60" s="93"/>
      <c r="Z60" s="175">
        <f t="shared" si="98"/>
        <v>301670</v>
      </c>
      <c r="AA60" s="204">
        <f>SUM(AA58:AA59)</f>
        <v>0.19873076923076924</v>
      </c>
      <c r="AB60" s="175"/>
    </row>
    <row r="61" spans="1:30" ht="16.5" customHeight="1" thickBot="1" x14ac:dyDescent="0.35">
      <c r="A61" s="37" t="s">
        <v>101</v>
      </c>
      <c r="B61" s="78"/>
      <c r="C61" s="79"/>
      <c r="D61" s="80"/>
      <c r="E61" s="67">
        <f>SUM(E19+E24+E27+E39+E56+E60)</f>
        <v>5604816</v>
      </c>
      <c r="F61" s="78"/>
      <c r="G61" s="79"/>
      <c r="H61" s="80"/>
      <c r="I61" s="67">
        <f>SUM(I19+I24+I27+I39+I56+I60)</f>
        <v>1333925</v>
      </c>
      <c r="J61" s="67">
        <f>SUM(J19+J24+J27+J39+J56+J60)</f>
        <v>3630806.24</v>
      </c>
      <c r="K61" s="67">
        <f>SUM(K19+K24+K27+K39+K56+K60)</f>
        <v>1974009.76</v>
      </c>
      <c r="L61" s="67">
        <f>SUM(L19+L24+L27+L39+L56+L60)</f>
        <v>5604816</v>
      </c>
      <c r="M61" s="67"/>
      <c r="N61" s="67"/>
      <c r="O61" s="67">
        <f>SUM(O19+O24+O27+O39+O56+O60)</f>
        <v>5604816</v>
      </c>
      <c r="P61" s="67">
        <f>SUM(P19+P24+P27+P39+P56+P60)</f>
        <v>5.8207660913467407E-11</v>
      </c>
      <c r="Q61" s="67"/>
      <c r="R61" s="99">
        <f>SUM(R19+R24+R27+R39+R56+R60)</f>
        <v>3630806.24</v>
      </c>
      <c r="S61" s="99">
        <f>SUM(S19+S24+S27+S39+S56+S60)</f>
        <v>1974009.76</v>
      </c>
      <c r="T61" s="99">
        <f>SUM(T19+T24+T27+T39+T56+T60)</f>
        <v>5604816</v>
      </c>
      <c r="U61" s="138"/>
      <c r="V61" s="99">
        <f>SUM(V19+V24+V27+V39+V56+V60)</f>
        <v>1974009.76</v>
      </c>
      <c r="W61" s="186">
        <f>SUM(W19+W24+W27+W39+W56+W60)</f>
        <v>0.16379156888875207</v>
      </c>
      <c r="X61" s="99">
        <f t="shared" ref="X61" si="100">SUM(X19+X24+X27+X39+X56+X60)</f>
        <v>0</v>
      </c>
      <c r="Y61" s="93"/>
      <c r="Z61" s="99">
        <f>SUM(Z19+Z24+Z27+Z39+Z56+Z60)</f>
        <v>1974009.76</v>
      </c>
      <c r="AA61" s="186">
        <f>SUM(AA19+AA24+AA27+AA39+AA56+AA60)</f>
        <v>0.15375486865710331</v>
      </c>
      <c r="AB61" s="99"/>
    </row>
    <row r="62" spans="1:30" ht="30.25" customHeight="1" thickBot="1" x14ac:dyDescent="0.3">
      <c r="A62" s="40" t="s">
        <v>102</v>
      </c>
      <c r="B62" s="81"/>
      <c r="C62" s="73"/>
      <c r="D62" s="82"/>
      <c r="E62" s="56">
        <f>E61*0.07</f>
        <v>392337.12000000005</v>
      </c>
      <c r="F62" s="83"/>
      <c r="G62" s="73"/>
      <c r="H62" s="82"/>
      <c r="I62" s="56">
        <f>I61*0.07</f>
        <v>93374.750000000015</v>
      </c>
      <c r="J62" s="56">
        <f>J61*0.07</f>
        <v>254156.43680000005</v>
      </c>
      <c r="K62" s="56">
        <f>K61*0.07</f>
        <v>138180.6832</v>
      </c>
      <c r="L62" s="56">
        <f>L61*0.07</f>
        <v>392337.12000000005</v>
      </c>
      <c r="M62" s="56"/>
      <c r="N62" s="56"/>
      <c r="O62" s="56">
        <f>O61*0.07</f>
        <v>392337.12000000005</v>
      </c>
      <c r="P62" s="92"/>
      <c r="Q62" s="92"/>
      <c r="R62" s="56">
        <f>R61*0.07</f>
        <v>254156.43680000005</v>
      </c>
      <c r="S62" s="56">
        <f>S61*0.07</f>
        <v>138180.6832</v>
      </c>
      <c r="T62" s="56">
        <f>T61*0.07</f>
        <v>392337.12000000005</v>
      </c>
      <c r="U62" s="153"/>
      <c r="V62" s="56">
        <f>S62</f>
        <v>138180.6832</v>
      </c>
      <c r="W62" s="156">
        <f t="shared" ref="W62:W64" si="101">(X62*100%)/T62</f>
        <v>0</v>
      </c>
      <c r="X62" s="93">
        <f t="shared" ref="X62:X65" si="102">V62-S62</f>
        <v>0</v>
      </c>
      <c r="Y62" s="93"/>
      <c r="Z62" s="176">
        <f>K62</f>
        <v>138180.6832</v>
      </c>
      <c r="AA62" s="156">
        <f t="shared" ref="AA62" si="103">(AB62*100%)/L62</f>
        <v>0</v>
      </c>
      <c r="AB62" s="176">
        <f t="shared" ref="AB62:AB68" si="104">Z62-K62</f>
        <v>0</v>
      </c>
    </row>
    <row r="63" spans="1:30" ht="25.5" customHeight="1" thickBot="1" x14ac:dyDescent="0.35">
      <c r="A63" s="47" t="s">
        <v>103</v>
      </c>
      <c r="B63" s="7"/>
      <c r="C63" s="8"/>
      <c r="D63" s="9"/>
      <c r="E63" s="68">
        <f>E61+E62</f>
        <v>5997153.1200000001</v>
      </c>
      <c r="F63" s="7"/>
      <c r="G63" s="8"/>
      <c r="H63" s="9"/>
      <c r="I63" s="68">
        <f>I61+I62</f>
        <v>1427299.75</v>
      </c>
      <c r="J63" s="68">
        <f>J61+J62</f>
        <v>3884962.6768000005</v>
      </c>
      <c r="K63" s="68">
        <f>K61+K62</f>
        <v>2112190.4432000001</v>
      </c>
      <c r="L63" s="68">
        <f>L61+L62</f>
        <v>5997153.1200000001</v>
      </c>
      <c r="M63" s="68"/>
      <c r="N63" s="68"/>
      <c r="O63" s="68">
        <f>O61+O62</f>
        <v>5997153.1200000001</v>
      </c>
      <c r="P63" s="100"/>
      <c r="Q63" s="100"/>
      <c r="R63" s="100">
        <f>R61+R62</f>
        <v>3884962.6768000005</v>
      </c>
      <c r="S63" s="100">
        <f>S61+S62</f>
        <v>2112190.4432000001</v>
      </c>
      <c r="T63" s="100">
        <f>T61+T62</f>
        <v>5997153.1200000001</v>
      </c>
      <c r="U63" s="138"/>
      <c r="V63" s="100">
        <f>V61+V62</f>
        <v>2112190.4432000001</v>
      </c>
      <c r="W63" s="191">
        <f t="shared" ref="W63:X63" si="105">W61+W62</f>
        <v>0.16379156888875207</v>
      </c>
      <c r="X63" s="192">
        <f t="shared" si="105"/>
        <v>0</v>
      </c>
      <c r="Y63" s="93"/>
      <c r="Z63" s="194">
        <f>Z61+Z62</f>
        <v>2112190.4432000001</v>
      </c>
      <c r="AA63" s="191">
        <f>AA61+AA62</f>
        <v>0.15375486865710331</v>
      </c>
      <c r="AB63" s="194">
        <f t="shared" si="104"/>
        <v>0</v>
      </c>
    </row>
    <row r="64" spans="1:30" ht="30.25" customHeight="1" thickBot="1" x14ac:dyDescent="0.3">
      <c r="A64" s="40" t="s">
        <v>104</v>
      </c>
      <c r="B64" s="81"/>
      <c r="C64" s="73"/>
      <c r="D64" s="82"/>
      <c r="E64" s="56">
        <v>2846.88</v>
      </c>
      <c r="F64" s="83"/>
      <c r="G64" s="73"/>
      <c r="H64" s="82"/>
      <c r="I64" s="56">
        <v>1000</v>
      </c>
      <c r="J64" s="56">
        <f>E64*4/5</f>
        <v>2277.5039999999999</v>
      </c>
      <c r="K64" s="56">
        <f>E64*1/5</f>
        <v>569.37599999999998</v>
      </c>
      <c r="L64" s="56">
        <f>J64+K64</f>
        <v>2846.88</v>
      </c>
      <c r="M64" s="56"/>
      <c r="N64" s="56"/>
      <c r="O64" s="56">
        <v>2846.88</v>
      </c>
      <c r="P64" s="56"/>
      <c r="Q64" s="56"/>
      <c r="R64" s="56">
        <f>O64*4/5</f>
        <v>2277.5039999999999</v>
      </c>
      <c r="S64" s="56">
        <f>E64*1/5</f>
        <v>569.37599999999998</v>
      </c>
      <c r="T64" s="56">
        <f>R64+S64</f>
        <v>2846.88</v>
      </c>
      <c r="U64" s="153"/>
      <c r="V64" s="56">
        <f>S64</f>
        <v>569.37599999999998</v>
      </c>
      <c r="W64" s="188">
        <f t="shared" si="101"/>
        <v>0</v>
      </c>
      <c r="X64" s="123">
        <f t="shared" si="102"/>
        <v>0</v>
      </c>
      <c r="Y64" s="93"/>
      <c r="Z64" s="56">
        <f>K64</f>
        <v>569.37599999999998</v>
      </c>
      <c r="AA64" s="188">
        <f t="shared" ref="AA64" si="106">(AB64*100%)/L64</f>
        <v>0</v>
      </c>
      <c r="AB64" s="56">
        <f t="shared" si="104"/>
        <v>0</v>
      </c>
    </row>
    <row r="65" spans="1:28" ht="30.25" customHeight="1" thickBot="1" x14ac:dyDescent="0.35">
      <c r="A65" s="46" t="s">
        <v>105</v>
      </c>
      <c r="B65" s="59" t="s">
        <v>106</v>
      </c>
      <c r="C65" s="2"/>
      <c r="D65" s="2"/>
      <c r="E65" s="2"/>
      <c r="F65" s="59" t="s">
        <v>106</v>
      </c>
      <c r="G65" s="73"/>
      <c r="H65" s="82"/>
      <c r="I65" s="14"/>
      <c r="J65" s="2"/>
      <c r="K65" s="2"/>
      <c r="L65" s="2"/>
      <c r="M65" s="87"/>
      <c r="N65" s="87"/>
      <c r="O65" s="101"/>
      <c r="P65" s="127"/>
      <c r="Q65" s="127"/>
      <c r="R65" s="123"/>
      <c r="S65" s="123"/>
      <c r="T65" s="123"/>
      <c r="V65" s="123"/>
      <c r="W65" s="188"/>
      <c r="X65" s="123">
        <f t="shared" si="102"/>
        <v>0</v>
      </c>
      <c r="Y65" s="93"/>
      <c r="Z65" s="123"/>
      <c r="AA65" s="188"/>
      <c r="AB65" s="123">
        <f t="shared" si="104"/>
        <v>0</v>
      </c>
    </row>
    <row r="66" spans="1:28" ht="16.5" customHeight="1" thickBot="1" x14ac:dyDescent="0.35">
      <c r="A66" s="37" t="s">
        <v>107</v>
      </c>
      <c r="B66" s="7"/>
      <c r="C66" s="8"/>
      <c r="D66" s="9"/>
      <c r="E66" s="69">
        <f>E63+E64</f>
        <v>6000000</v>
      </c>
      <c r="F66" s="8"/>
      <c r="G66" s="8"/>
      <c r="H66" s="9"/>
      <c r="I66" s="69">
        <f>I63+I64</f>
        <v>1428299.75</v>
      </c>
      <c r="J66" s="69">
        <f>J63+J64</f>
        <v>3887240.1808000007</v>
      </c>
      <c r="K66" s="69">
        <f>K63+K64</f>
        <v>2112759.8192000003</v>
      </c>
      <c r="L66" s="69">
        <f>L63+L64</f>
        <v>6000000</v>
      </c>
      <c r="M66" s="69"/>
      <c r="N66" s="69"/>
      <c r="O66" s="69">
        <f>O63+O64</f>
        <v>6000000</v>
      </c>
      <c r="P66" s="102"/>
      <c r="Q66" s="102"/>
      <c r="R66" s="69">
        <f>R63+R64</f>
        <v>3887240.1808000007</v>
      </c>
      <c r="S66" s="69">
        <f>S63+S64</f>
        <v>2112759.8192000003</v>
      </c>
      <c r="T66" s="102">
        <f>T63+T64</f>
        <v>6000000</v>
      </c>
      <c r="U66" s="154"/>
      <c r="V66" s="195">
        <f>V63+V64</f>
        <v>2112759.8192000003</v>
      </c>
      <c r="W66" s="196">
        <f>W63+W64</f>
        <v>0.16379156888875207</v>
      </c>
      <c r="X66" s="193">
        <f t="shared" ref="X66" si="107">X63+X64</f>
        <v>0</v>
      </c>
      <c r="Y66" s="93"/>
      <c r="Z66" s="199">
        <f>Z63+Z64</f>
        <v>2112759.8192000003</v>
      </c>
      <c r="AA66" s="196">
        <f t="shared" ref="AA66" si="108">AA63+AA64</f>
        <v>0.15375486865710331</v>
      </c>
      <c r="AB66" s="199">
        <f t="shared" si="104"/>
        <v>0</v>
      </c>
    </row>
    <row r="67" spans="1:28" ht="29.5" thickBot="1" x14ac:dyDescent="0.3">
      <c r="A67" s="70" t="s">
        <v>108</v>
      </c>
      <c r="B67" s="84"/>
      <c r="C67" s="85"/>
      <c r="D67" s="72"/>
      <c r="E67" s="72"/>
      <c r="F67" s="71"/>
      <c r="G67" s="85"/>
      <c r="H67" s="72"/>
      <c r="I67" s="38"/>
      <c r="J67" s="72"/>
      <c r="K67" s="72"/>
      <c r="L67" s="72"/>
      <c r="M67" s="88"/>
      <c r="N67" s="88"/>
      <c r="O67" s="103"/>
      <c r="P67" s="128"/>
      <c r="Q67" s="128"/>
      <c r="R67" s="124"/>
      <c r="S67" s="124"/>
      <c r="T67" s="124"/>
      <c r="U67" s="130"/>
      <c r="V67" s="198"/>
      <c r="W67" s="202"/>
      <c r="X67" s="124"/>
      <c r="Y67" s="93"/>
      <c r="Z67" s="198"/>
      <c r="AA67" s="200"/>
      <c r="AB67" s="198">
        <f t="shared" si="104"/>
        <v>0</v>
      </c>
    </row>
    <row r="68" spans="1:28" ht="16.5" customHeight="1" thickBot="1" x14ac:dyDescent="0.35">
      <c r="A68" s="37" t="s">
        <v>109</v>
      </c>
      <c r="B68" s="7"/>
      <c r="C68" s="8"/>
      <c r="D68" s="9"/>
      <c r="E68" s="35"/>
      <c r="F68" s="8"/>
      <c r="G68" s="8"/>
      <c r="H68" s="9"/>
      <c r="I68" s="15"/>
      <c r="J68" s="35"/>
      <c r="K68" s="35"/>
      <c r="L68" s="35"/>
      <c r="M68" s="89"/>
      <c r="N68" s="89"/>
      <c r="O68" s="99"/>
      <c r="P68" s="99"/>
      <c r="Q68" s="99"/>
      <c r="R68" s="102"/>
      <c r="S68" s="102"/>
      <c r="T68" s="102"/>
      <c r="U68" s="154"/>
      <c r="V68" s="201"/>
      <c r="W68" s="197"/>
      <c r="X68" s="102"/>
      <c r="Y68" s="93"/>
      <c r="Z68" s="201"/>
      <c r="AA68" s="197"/>
      <c r="AB68" s="197">
        <f t="shared" si="104"/>
        <v>0</v>
      </c>
    </row>
    <row r="70" spans="1:28" ht="15.5" x14ac:dyDescent="0.35">
      <c r="M70" s="137"/>
      <c r="N70" s="136"/>
      <c r="O70" s="138"/>
    </row>
    <row r="71" spans="1:28" ht="44.5" customHeight="1" x14ac:dyDescent="0.25">
      <c r="M71" s="245"/>
      <c r="N71" s="245"/>
      <c r="O71" s="245"/>
    </row>
    <row r="73" spans="1:28" ht="33" customHeight="1" x14ac:dyDescent="0.25">
      <c r="A73" s="251" t="s">
        <v>110</v>
      </c>
      <c r="B73" s="251"/>
      <c r="C73" s="251"/>
      <c r="D73" s="251"/>
      <c r="E73" s="251"/>
      <c r="F73" s="251"/>
      <c r="G73" s="251"/>
      <c r="H73" s="251"/>
      <c r="I73" s="251"/>
      <c r="N73" s="77"/>
      <c r="O73" s="104"/>
      <c r="P73" s="129"/>
      <c r="Q73" s="129"/>
    </row>
    <row r="74" spans="1:28" ht="18" customHeight="1" x14ac:dyDescent="0.25">
      <c r="A74" s="246" t="s">
        <v>111</v>
      </c>
      <c r="B74" s="246"/>
      <c r="C74" s="246"/>
      <c r="D74" s="246"/>
      <c r="E74" s="246"/>
      <c r="F74" s="246"/>
      <c r="G74" s="246"/>
      <c r="H74" s="246"/>
      <c r="I74" s="246"/>
      <c r="M74" s="49"/>
      <c r="N74" s="49"/>
      <c r="O74" s="105"/>
      <c r="P74" s="105"/>
      <c r="Q74" s="105"/>
    </row>
    <row r="75" spans="1:28" ht="16.5" customHeight="1" x14ac:dyDescent="0.25">
      <c r="A75" s="246" t="s">
        <v>112</v>
      </c>
      <c r="B75" s="246"/>
      <c r="C75" s="246"/>
      <c r="D75" s="246"/>
      <c r="E75" s="246"/>
      <c r="F75" s="246"/>
      <c r="G75" s="246"/>
      <c r="H75" s="246"/>
      <c r="I75" s="246"/>
      <c r="M75" s="49"/>
      <c r="N75" s="49"/>
      <c r="O75" s="105"/>
      <c r="P75" s="105"/>
      <c r="Q75" s="105"/>
    </row>
    <row r="76" spans="1:28" ht="14.25" customHeight="1" x14ac:dyDescent="0.25">
      <c r="A76" s="246" t="s">
        <v>113</v>
      </c>
      <c r="B76" s="246"/>
      <c r="C76" s="246"/>
      <c r="D76" s="246"/>
      <c r="E76" s="246"/>
      <c r="F76" s="246"/>
      <c r="G76" s="246"/>
      <c r="H76" s="246"/>
      <c r="I76" s="246"/>
      <c r="M76" s="49"/>
      <c r="N76" s="49"/>
      <c r="O76" s="105"/>
      <c r="P76" s="105"/>
      <c r="Q76" s="105"/>
    </row>
    <row r="77" spans="1:28" ht="65.5" customHeight="1" x14ac:dyDescent="0.25">
      <c r="A77" s="250" t="s">
        <v>114</v>
      </c>
      <c r="B77" s="250"/>
      <c r="C77" s="250"/>
      <c r="D77" s="250"/>
      <c r="E77" s="250"/>
      <c r="F77" s="250"/>
      <c r="G77" s="250"/>
      <c r="H77" s="250"/>
      <c r="I77" s="250"/>
      <c r="M77" s="76"/>
      <c r="N77" s="76"/>
      <c r="O77" s="106"/>
      <c r="P77" s="105"/>
      <c r="Q77" s="105"/>
    </row>
    <row r="78" spans="1:28" ht="30.75" customHeight="1" x14ac:dyDescent="0.25">
      <c r="A78" s="246" t="s">
        <v>115</v>
      </c>
      <c r="B78" s="246"/>
      <c r="C78" s="246"/>
      <c r="D78" s="246"/>
      <c r="E78" s="246"/>
      <c r="F78" s="246"/>
      <c r="G78" s="246"/>
      <c r="H78" s="246"/>
      <c r="I78" s="246"/>
      <c r="M78" s="49"/>
      <c r="N78" s="49"/>
      <c r="O78" s="105"/>
      <c r="P78" s="105"/>
      <c r="Q78" s="105"/>
    </row>
    <row r="79" spans="1:28" x14ac:dyDescent="0.25">
      <c r="A79" s="246" t="s">
        <v>116</v>
      </c>
      <c r="B79" s="246"/>
      <c r="C79" s="246"/>
      <c r="D79" s="246"/>
      <c r="E79" s="246"/>
      <c r="F79" s="246"/>
      <c r="G79" s="246"/>
      <c r="H79" s="246"/>
      <c r="I79" s="246"/>
      <c r="M79" s="49"/>
      <c r="N79" s="49"/>
      <c r="O79" s="105"/>
      <c r="P79" s="105"/>
      <c r="Q79" s="105"/>
    </row>
    <row r="80" spans="1:28" ht="18" customHeight="1" x14ac:dyDescent="0.25">
      <c r="A80" s="246" t="s">
        <v>117</v>
      </c>
      <c r="B80" s="246"/>
      <c r="C80" s="246"/>
      <c r="D80" s="246"/>
      <c r="E80" s="246"/>
      <c r="F80" s="246"/>
      <c r="G80" s="246"/>
      <c r="H80" s="246"/>
      <c r="I80" s="246"/>
      <c r="M80" s="49"/>
      <c r="N80" s="49"/>
      <c r="O80" s="105"/>
      <c r="P80" s="105"/>
      <c r="Q80" s="105"/>
    </row>
    <row r="81" spans="1:17" x14ac:dyDescent="0.25">
      <c r="A81" s="252" t="s">
        <v>118</v>
      </c>
      <c r="B81" s="252"/>
      <c r="C81" s="252"/>
      <c r="D81" s="252"/>
      <c r="E81" s="252"/>
      <c r="F81" s="252"/>
      <c r="G81" s="252"/>
      <c r="H81" s="252"/>
      <c r="I81" s="252"/>
      <c r="M81" s="12"/>
      <c r="N81" s="12"/>
      <c r="O81" s="107"/>
      <c r="P81" s="105"/>
      <c r="Q81" s="105"/>
    </row>
    <row r="82" spans="1:17" ht="20.25" customHeight="1" x14ac:dyDescent="0.25">
      <c r="A82" s="252" t="s">
        <v>119</v>
      </c>
      <c r="B82" s="252"/>
      <c r="C82" s="252"/>
      <c r="D82" s="252"/>
      <c r="E82" s="252"/>
      <c r="F82" s="252"/>
      <c r="G82" s="252"/>
      <c r="H82" s="252"/>
      <c r="I82" s="252"/>
      <c r="M82" s="12"/>
      <c r="N82" s="12"/>
      <c r="O82" s="107"/>
      <c r="P82" s="105"/>
      <c r="Q82" s="105"/>
    </row>
    <row r="83" spans="1:17" ht="57" customHeight="1" x14ac:dyDescent="0.25">
      <c r="A83" s="250" t="s">
        <v>120</v>
      </c>
      <c r="B83" s="250"/>
      <c r="C83" s="250"/>
      <c r="D83" s="250"/>
      <c r="E83" s="250"/>
      <c r="F83" s="250"/>
      <c r="G83" s="250"/>
      <c r="H83" s="250"/>
      <c r="I83" s="250"/>
      <c r="M83" s="76"/>
      <c r="N83" s="76"/>
      <c r="O83" s="106"/>
      <c r="P83" s="105"/>
      <c r="Q83" s="105"/>
    </row>
    <row r="84" spans="1:17" ht="28" customHeight="1" x14ac:dyDescent="0.25">
      <c r="A84" s="250" t="s">
        <v>121</v>
      </c>
      <c r="B84" s="250"/>
      <c r="C84" s="250"/>
      <c r="D84" s="250"/>
      <c r="E84" s="250"/>
      <c r="F84" s="250"/>
      <c r="G84" s="250"/>
      <c r="H84" s="250"/>
      <c r="I84" s="250"/>
      <c r="M84" s="76"/>
      <c r="N84" s="76"/>
      <c r="O84" s="106"/>
      <c r="P84" s="105"/>
      <c r="Q84" s="105"/>
    </row>
    <row r="85" spans="1:17" ht="48.25" customHeight="1" x14ac:dyDescent="0.25">
      <c r="A85" s="250" t="s">
        <v>122</v>
      </c>
      <c r="B85" s="250"/>
      <c r="C85" s="250"/>
      <c r="D85" s="250"/>
      <c r="E85" s="250"/>
      <c r="F85" s="250"/>
      <c r="G85" s="250"/>
      <c r="H85" s="250"/>
      <c r="I85" s="250"/>
      <c r="M85" s="76"/>
      <c r="N85" s="76"/>
      <c r="O85" s="106"/>
      <c r="P85" s="105"/>
      <c r="Q85" s="105"/>
    </row>
    <row r="86" spans="1:17" ht="168" customHeight="1" x14ac:dyDescent="0.25">
      <c r="A86" s="250" t="s">
        <v>123</v>
      </c>
      <c r="B86" s="250"/>
      <c r="C86" s="250"/>
      <c r="D86" s="250"/>
      <c r="E86" s="250"/>
      <c r="F86" s="250"/>
      <c r="G86" s="250"/>
      <c r="H86" s="250"/>
      <c r="I86" s="250"/>
      <c r="M86" s="76"/>
      <c r="N86" s="76"/>
      <c r="O86" s="106"/>
      <c r="P86" s="105"/>
      <c r="Q86" s="105"/>
    </row>
    <row r="87" spans="1:17" ht="27.25" customHeight="1" x14ac:dyDescent="0.25">
      <c r="A87" s="251" t="s">
        <v>124</v>
      </c>
      <c r="B87" s="251"/>
      <c r="C87" s="251"/>
      <c r="D87" s="251"/>
      <c r="E87" s="251"/>
      <c r="F87" s="251"/>
      <c r="G87" s="251"/>
      <c r="H87" s="251"/>
      <c r="I87" s="251"/>
      <c r="M87" s="77"/>
      <c r="N87" s="77"/>
      <c r="O87" s="104"/>
      <c r="P87" s="129"/>
      <c r="Q87" s="129"/>
    </row>
    <row r="88" spans="1:17" ht="25.5" customHeight="1" x14ac:dyDescent="0.3">
      <c r="A88" s="244" t="s">
        <v>125</v>
      </c>
      <c r="B88" s="244"/>
      <c r="C88" s="244"/>
      <c r="D88" s="244"/>
      <c r="E88" s="244"/>
      <c r="F88" s="244"/>
      <c r="G88" s="244"/>
      <c r="H88" s="244"/>
      <c r="I88" s="244"/>
      <c r="M88" s="75"/>
      <c r="N88" s="75"/>
      <c r="O88" s="108"/>
      <c r="P88" s="108"/>
      <c r="Q88" s="108"/>
    </row>
    <row r="91" spans="1:17" ht="18.75" customHeight="1" x14ac:dyDescent="0.25"/>
    <row r="98" spans="2:25" x14ac:dyDescent="0.25">
      <c r="B98" s="12"/>
      <c r="C98" s="12"/>
      <c r="D98" s="12"/>
      <c r="E98" s="12"/>
      <c r="F98" s="12"/>
      <c r="G98" s="12"/>
      <c r="H98" s="12"/>
      <c r="I98" s="12"/>
      <c r="J98" s="12"/>
      <c r="K98" s="12"/>
      <c r="L98" s="12"/>
      <c r="M98" s="12"/>
      <c r="N98" s="12"/>
      <c r="O98" s="107"/>
      <c r="P98" s="105"/>
      <c r="Q98" s="105"/>
      <c r="R98" s="107"/>
      <c r="S98" s="107"/>
      <c r="T98" s="107"/>
      <c r="U98" s="107"/>
      <c r="V98" s="107"/>
      <c r="W98" s="157"/>
      <c r="X98" s="12"/>
      <c r="Y98" s="12"/>
    </row>
    <row r="99" spans="2:25" x14ac:dyDescent="0.25">
      <c r="B99" s="12"/>
      <c r="C99" s="12"/>
      <c r="D99" s="12"/>
      <c r="E99" s="12"/>
      <c r="F99" s="12"/>
      <c r="G99" s="12"/>
      <c r="H99" s="12"/>
      <c r="I99" s="12"/>
      <c r="J99" s="12"/>
      <c r="K99" s="12"/>
      <c r="L99" s="12"/>
      <c r="M99" s="12"/>
      <c r="N99" s="12"/>
      <c r="O99" s="107"/>
      <c r="P99" s="105"/>
      <c r="Q99" s="105"/>
      <c r="R99" s="107"/>
      <c r="S99" s="107"/>
      <c r="T99" s="107"/>
      <c r="U99" s="107"/>
      <c r="V99" s="107"/>
      <c r="W99" s="157"/>
      <c r="X99" s="12"/>
      <c r="Y99" s="12"/>
    </row>
    <row r="100" spans="2:25" x14ac:dyDescent="0.25">
      <c r="B100" s="12"/>
      <c r="C100" s="12"/>
      <c r="D100" s="12"/>
      <c r="E100" s="12"/>
      <c r="F100" s="12"/>
      <c r="G100" s="12"/>
      <c r="H100" s="12"/>
      <c r="I100" s="12"/>
      <c r="J100" s="12"/>
      <c r="K100" s="12"/>
      <c r="L100" s="12"/>
      <c r="M100" s="12"/>
      <c r="N100" s="12"/>
      <c r="O100" s="107"/>
      <c r="P100" s="105"/>
      <c r="Q100" s="105"/>
      <c r="R100" s="107"/>
      <c r="S100" s="107"/>
      <c r="T100" s="107"/>
      <c r="U100" s="107"/>
      <c r="V100" s="107"/>
      <c r="W100" s="157"/>
      <c r="X100" s="12"/>
      <c r="Y100" s="12"/>
    </row>
    <row r="101" spans="2:25" x14ac:dyDescent="0.25">
      <c r="B101" s="12"/>
      <c r="C101" s="12"/>
      <c r="D101" s="12"/>
      <c r="E101" s="12"/>
      <c r="F101" s="12"/>
      <c r="G101" s="12"/>
      <c r="H101" s="12"/>
      <c r="I101" s="12"/>
      <c r="J101" s="12"/>
      <c r="K101" s="12"/>
      <c r="L101" s="12"/>
      <c r="M101" s="12"/>
      <c r="N101" s="12"/>
      <c r="O101" s="107"/>
      <c r="P101" s="105"/>
      <c r="Q101" s="105"/>
      <c r="R101" s="107"/>
      <c r="S101" s="107"/>
      <c r="T101" s="107"/>
      <c r="U101" s="107"/>
      <c r="V101" s="107"/>
      <c r="W101" s="157"/>
      <c r="X101" s="12"/>
      <c r="Y101" s="12"/>
    </row>
    <row r="102" spans="2:25" x14ac:dyDescent="0.25">
      <c r="B102" s="12"/>
      <c r="C102" s="12"/>
      <c r="D102" s="12"/>
      <c r="E102" s="12"/>
      <c r="F102" s="12"/>
      <c r="G102" s="12"/>
      <c r="H102" s="12"/>
      <c r="I102" s="12"/>
      <c r="J102" s="12"/>
      <c r="K102" s="12"/>
      <c r="L102" s="12"/>
      <c r="M102" s="12"/>
      <c r="N102" s="12"/>
      <c r="O102" s="107"/>
      <c r="P102" s="105"/>
      <c r="Q102" s="105"/>
      <c r="R102" s="107"/>
      <c r="S102" s="107"/>
      <c r="T102" s="107"/>
      <c r="U102" s="107"/>
      <c r="V102" s="107"/>
      <c r="W102" s="157"/>
      <c r="X102" s="12"/>
      <c r="Y102" s="12"/>
    </row>
    <row r="103" spans="2:25" x14ac:dyDescent="0.25">
      <c r="B103" s="12"/>
      <c r="C103" s="12"/>
      <c r="D103" s="12"/>
      <c r="E103" s="12"/>
      <c r="F103" s="12"/>
      <c r="G103" s="12"/>
      <c r="H103" s="12"/>
      <c r="I103" s="12"/>
      <c r="J103" s="12"/>
      <c r="K103" s="12"/>
      <c r="L103" s="12"/>
      <c r="M103" s="12"/>
      <c r="N103" s="12"/>
      <c r="O103" s="107"/>
      <c r="P103" s="105"/>
      <c r="Q103" s="105"/>
      <c r="R103" s="107"/>
      <c r="S103" s="107"/>
      <c r="T103" s="107"/>
      <c r="U103" s="107"/>
      <c r="V103" s="107"/>
      <c r="W103" s="157"/>
      <c r="X103" s="12"/>
      <c r="Y103" s="12"/>
    </row>
    <row r="104" spans="2:25" x14ac:dyDescent="0.25">
      <c r="B104" s="12"/>
      <c r="C104" s="12"/>
      <c r="D104" s="12"/>
      <c r="E104" s="12"/>
      <c r="F104" s="12"/>
      <c r="G104" s="12"/>
      <c r="H104" s="12"/>
      <c r="I104" s="12"/>
      <c r="J104" s="12"/>
      <c r="K104" s="12"/>
      <c r="L104" s="12"/>
      <c r="M104" s="12"/>
      <c r="N104" s="12"/>
      <c r="O104" s="107"/>
      <c r="P104" s="105"/>
      <c r="Q104" s="105"/>
      <c r="R104" s="107"/>
      <c r="S104" s="107"/>
      <c r="T104" s="107"/>
      <c r="U104" s="107"/>
      <c r="V104" s="107"/>
      <c r="W104" s="157"/>
      <c r="X104" s="12"/>
      <c r="Y104" s="12"/>
    </row>
    <row r="105" spans="2:25" x14ac:dyDescent="0.25">
      <c r="B105" s="12"/>
      <c r="C105" s="12"/>
      <c r="D105" s="12"/>
      <c r="E105" s="12"/>
      <c r="F105" s="12"/>
      <c r="G105" s="12"/>
      <c r="H105" s="12"/>
      <c r="I105" s="12"/>
      <c r="J105" s="12"/>
      <c r="K105" s="12"/>
      <c r="L105" s="12"/>
      <c r="M105" s="12"/>
      <c r="N105" s="12"/>
      <c r="O105" s="107"/>
      <c r="P105" s="105"/>
      <c r="Q105" s="105"/>
      <c r="R105" s="107"/>
      <c r="S105" s="107"/>
      <c r="T105" s="107"/>
      <c r="U105" s="107"/>
      <c r="V105" s="107"/>
      <c r="W105" s="157"/>
      <c r="X105" s="12"/>
      <c r="Y105" s="12"/>
    </row>
    <row r="106" spans="2:25" x14ac:dyDescent="0.25">
      <c r="B106" s="12"/>
      <c r="C106" s="12"/>
      <c r="D106" s="12"/>
      <c r="E106" s="12"/>
      <c r="F106" s="12"/>
      <c r="G106" s="12"/>
      <c r="H106" s="12"/>
      <c r="I106" s="12"/>
      <c r="J106" s="12"/>
      <c r="K106" s="12"/>
      <c r="L106" s="12"/>
      <c r="M106" s="12"/>
      <c r="N106" s="12"/>
      <c r="O106" s="107"/>
      <c r="P106" s="105"/>
      <c r="Q106" s="105"/>
      <c r="R106" s="107"/>
      <c r="S106" s="107"/>
      <c r="T106" s="107"/>
      <c r="U106" s="107"/>
      <c r="V106" s="107"/>
      <c r="W106" s="157"/>
      <c r="X106" s="12"/>
      <c r="Y106" s="12"/>
    </row>
    <row r="107" spans="2:25" x14ac:dyDescent="0.25">
      <c r="B107" s="12"/>
      <c r="C107" s="12"/>
      <c r="D107" s="12"/>
      <c r="E107" s="12"/>
      <c r="F107" s="12"/>
      <c r="G107" s="12"/>
      <c r="H107" s="12"/>
      <c r="I107" s="12"/>
      <c r="J107" s="12"/>
      <c r="K107" s="12"/>
      <c r="L107" s="12"/>
      <c r="M107" s="12"/>
      <c r="N107" s="12"/>
      <c r="O107" s="107"/>
      <c r="P107" s="105"/>
      <c r="Q107" s="105"/>
      <c r="R107" s="107"/>
      <c r="S107" s="107"/>
      <c r="T107" s="107"/>
      <c r="U107" s="107"/>
      <c r="V107" s="107"/>
      <c r="W107" s="157"/>
      <c r="X107" s="12"/>
      <c r="Y107" s="12"/>
    </row>
    <row r="108" spans="2:25" x14ac:dyDescent="0.25">
      <c r="B108" s="12"/>
      <c r="C108" s="12"/>
      <c r="D108" s="12"/>
      <c r="E108" s="12"/>
      <c r="F108" s="12"/>
      <c r="G108" s="12"/>
      <c r="H108" s="12"/>
      <c r="I108" s="12"/>
      <c r="J108" s="12"/>
      <c r="K108" s="12"/>
      <c r="L108" s="12"/>
      <c r="M108" s="12"/>
      <c r="N108" s="12"/>
      <c r="O108" s="107"/>
      <c r="P108" s="105"/>
      <c r="Q108" s="105"/>
      <c r="R108" s="107"/>
      <c r="S108" s="107"/>
      <c r="T108" s="107"/>
      <c r="U108" s="107"/>
      <c r="V108" s="107"/>
      <c r="W108" s="157"/>
      <c r="X108" s="12"/>
      <c r="Y108" s="12"/>
    </row>
    <row r="109" spans="2:25" x14ac:dyDescent="0.25">
      <c r="B109" s="12"/>
      <c r="C109" s="12"/>
      <c r="D109" s="12"/>
      <c r="E109" s="12"/>
      <c r="F109" s="12"/>
      <c r="G109" s="12"/>
      <c r="H109" s="12"/>
      <c r="I109" s="12"/>
      <c r="J109" s="12"/>
      <c r="K109" s="12"/>
      <c r="L109" s="12"/>
      <c r="M109" s="12"/>
      <c r="N109" s="12"/>
      <c r="O109" s="107"/>
      <c r="P109" s="105"/>
      <c r="Q109" s="105"/>
      <c r="R109" s="107"/>
      <c r="S109" s="107"/>
      <c r="T109" s="107"/>
      <c r="U109" s="107"/>
      <c r="V109" s="107"/>
      <c r="W109" s="157"/>
      <c r="X109" s="12"/>
      <c r="Y109" s="12"/>
    </row>
    <row r="110" spans="2:25" x14ac:dyDescent="0.25">
      <c r="B110" s="12"/>
      <c r="C110" s="12"/>
      <c r="D110" s="12"/>
      <c r="E110" s="12"/>
      <c r="F110" s="12"/>
      <c r="G110" s="12"/>
      <c r="H110" s="12"/>
      <c r="I110" s="12"/>
      <c r="J110" s="12"/>
      <c r="K110" s="12"/>
      <c r="L110" s="12"/>
      <c r="M110" s="12"/>
      <c r="N110" s="12"/>
      <c r="O110" s="107"/>
      <c r="P110" s="105"/>
      <c r="Q110" s="105"/>
      <c r="R110" s="107"/>
      <c r="S110" s="107"/>
      <c r="T110" s="107"/>
      <c r="U110" s="107"/>
      <c r="V110" s="107"/>
      <c r="W110" s="157"/>
      <c r="X110" s="12"/>
      <c r="Y110" s="12"/>
    </row>
    <row r="111" spans="2:25" x14ac:dyDescent="0.25">
      <c r="B111" s="12"/>
      <c r="C111" s="12"/>
      <c r="D111" s="12"/>
      <c r="E111" s="12"/>
      <c r="F111" s="12"/>
      <c r="G111" s="12"/>
      <c r="H111" s="12"/>
      <c r="I111" s="12"/>
      <c r="J111" s="12"/>
      <c r="K111" s="12"/>
      <c r="L111" s="12"/>
      <c r="M111" s="12"/>
      <c r="N111" s="12"/>
      <c r="O111" s="107"/>
      <c r="P111" s="105"/>
      <c r="Q111" s="105"/>
      <c r="R111" s="107"/>
      <c r="S111" s="107"/>
      <c r="T111" s="107"/>
      <c r="U111" s="107"/>
      <c r="V111" s="107"/>
      <c r="W111" s="157"/>
      <c r="X111" s="12"/>
      <c r="Y111" s="12"/>
    </row>
    <row r="112" spans="2:25" x14ac:dyDescent="0.25">
      <c r="B112" s="12"/>
      <c r="C112" s="12"/>
      <c r="D112" s="12"/>
      <c r="E112" s="12"/>
      <c r="F112" s="12"/>
      <c r="G112" s="12"/>
      <c r="H112" s="12"/>
      <c r="I112" s="12"/>
      <c r="J112" s="12"/>
      <c r="K112" s="12"/>
      <c r="L112" s="12"/>
      <c r="M112" s="12"/>
      <c r="N112" s="12"/>
      <c r="O112" s="107"/>
      <c r="P112" s="105"/>
      <c r="Q112" s="105"/>
      <c r="R112" s="107"/>
      <c r="S112" s="107"/>
      <c r="T112" s="107"/>
      <c r="U112" s="107"/>
      <c r="V112" s="107"/>
      <c r="W112" s="157"/>
      <c r="X112" s="12"/>
      <c r="Y112" s="12"/>
    </row>
    <row r="113" spans="2:25" x14ac:dyDescent="0.25">
      <c r="B113" s="12"/>
      <c r="C113" s="12"/>
      <c r="D113" s="12"/>
      <c r="E113" s="12"/>
      <c r="F113" s="12"/>
      <c r="G113" s="12"/>
      <c r="H113" s="12"/>
      <c r="I113" s="12"/>
      <c r="J113" s="12"/>
      <c r="K113" s="12"/>
      <c r="L113" s="12"/>
      <c r="M113" s="12"/>
      <c r="N113" s="12"/>
      <c r="O113" s="107"/>
      <c r="P113" s="105"/>
      <c r="Q113" s="105"/>
      <c r="R113" s="107"/>
      <c r="S113" s="107"/>
      <c r="T113" s="107"/>
      <c r="U113" s="107"/>
      <c r="V113" s="107"/>
      <c r="W113" s="157"/>
      <c r="X113" s="12"/>
      <c r="Y113" s="12"/>
    </row>
    <row r="114" spans="2:25" x14ac:dyDescent="0.25">
      <c r="B114" s="12"/>
      <c r="C114" s="12"/>
      <c r="D114" s="12"/>
      <c r="E114" s="12"/>
      <c r="F114" s="12"/>
      <c r="G114" s="12"/>
      <c r="H114" s="12"/>
      <c r="I114" s="12"/>
      <c r="J114" s="12"/>
      <c r="K114" s="12"/>
      <c r="L114" s="12"/>
      <c r="M114" s="12"/>
      <c r="N114" s="12"/>
      <c r="O114" s="107"/>
      <c r="P114" s="105"/>
      <c r="Q114" s="105"/>
      <c r="R114" s="107"/>
      <c r="S114" s="107"/>
      <c r="T114" s="107"/>
      <c r="U114" s="107"/>
      <c r="V114" s="107"/>
      <c r="W114" s="157"/>
      <c r="X114" s="12"/>
      <c r="Y114" s="12"/>
    </row>
    <row r="115" spans="2:25" x14ac:dyDescent="0.25">
      <c r="B115" s="12"/>
      <c r="C115" s="12"/>
      <c r="D115" s="12"/>
      <c r="E115" s="12"/>
      <c r="F115" s="12"/>
      <c r="G115" s="12"/>
      <c r="H115" s="12"/>
      <c r="I115" s="12"/>
      <c r="J115" s="12"/>
      <c r="K115" s="12"/>
      <c r="L115" s="12"/>
      <c r="M115" s="12"/>
      <c r="N115" s="12"/>
      <c r="O115" s="107"/>
      <c r="P115" s="105"/>
      <c r="Q115" s="105"/>
      <c r="R115" s="107"/>
      <c r="S115" s="107"/>
      <c r="T115" s="107"/>
      <c r="U115" s="107"/>
      <c r="V115" s="107"/>
      <c r="W115" s="157"/>
      <c r="X115" s="12"/>
      <c r="Y115" s="12"/>
    </row>
    <row r="116" spans="2:25" x14ac:dyDescent="0.25">
      <c r="B116" s="12"/>
      <c r="C116" s="12"/>
      <c r="D116" s="12"/>
      <c r="E116" s="12"/>
      <c r="F116" s="12"/>
      <c r="G116" s="12"/>
      <c r="H116" s="12"/>
      <c r="I116" s="12"/>
      <c r="J116" s="12"/>
      <c r="K116" s="12"/>
      <c r="L116" s="12"/>
      <c r="M116" s="12"/>
      <c r="N116" s="12"/>
      <c r="O116" s="107"/>
      <c r="P116" s="105"/>
      <c r="Q116" s="105"/>
      <c r="R116" s="107"/>
      <c r="S116" s="107"/>
      <c r="T116" s="107"/>
      <c r="U116" s="107"/>
      <c r="V116" s="107"/>
      <c r="W116" s="157"/>
      <c r="X116" s="12"/>
      <c r="Y116" s="12"/>
    </row>
    <row r="117" spans="2:25" x14ac:dyDescent="0.25">
      <c r="B117" s="12"/>
      <c r="C117" s="12"/>
      <c r="D117" s="12"/>
      <c r="E117" s="12"/>
      <c r="F117" s="12"/>
      <c r="G117" s="12"/>
      <c r="H117" s="12"/>
      <c r="I117" s="12"/>
      <c r="J117" s="12"/>
      <c r="K117" s="12"/>
      <c r="L117" s="12"/>
      <c r="M117" s="12"/>
      <c r="N117" s="12"/>
      <c r="O117" s="107"/>
      <c r="P117" s="105"/>
      <c r="Q117" s="105"/>
      <c r="R117" s="107"/>
      <c r="S117" s="107"/>
      <c r="T117" s="107"/>
      <c r="U117" s="107"/>
      <c r="V117" s="107"/>
      <c r="W117" s="157"/>
      <c r="X117" s="12"/>
      <c r="Y117" s="12"/>
    </row>
    <row r="118" spans="2:25" x14ac:dyDescent="0.25">
      <c r="B118" s="12"/>
      <c r="C118" s="12"/>
      <c r="D118" s="12"/>
      <c r="E118" s="12"/>
      <c r="F118" s="12"/>
      <c r="G118" s="12"/>
      <c r="H118" s="12"/>
      <c r="I118" s="12"/>
      <c r="J118" s="12"/>
      <c r="K118" s="12"/>
      <c r="L118" s="12"/>
      <c r="M118" s="12"/>
      <c r="N118" s="12"/>
      <c r="O118" s="107"/>
      <c r="P118" s="105"/>
      <c r="Q118" s="105"/>
      <c r="R118" s="107"/>
      <c r="S118" s="107"/>
      <c r="T118" s="107"/>
      <c r="U118" s="107"/>
      <c r="V118" s="107"/>
      <c r="W118" s="157"/>
      <c r="X118" s="12"/>
      <c r="Y118" s="12"/>
    </row>
    <row r="119" spans="2:25" x14ac:dyDescent="0.25">
      <c r="B119" s="12"/>
      <c r="C119" s="12"/>
      <c r="D119" s="12"/>
      <c r="E119" s="12"/>
      <c r="F119" s="12"/>
      <c r="G119" s="12"/>
      <c r="H119" s="12"/>
      <c r="I119" s="12"/>
      <c r="J119" s="12"/>
      <c r="K119" s="12"/>
      <c r="L119" s="12"/>
      <c r="M119" s="12"/>
      <c r="N119" s="12"/>
      <c r="O119" s="107"/>
      <c r="P119" s="105"/>
      <c r="Q119" s="105"/>
      <c r="R119" s="107"/>
      <c r="S119" s="107"/>
      <c r="T119" s="107"/>
      <c r="U119" s="107"/>
      <c r="V119" s="107"/>
      <c r="W119" s="157"/>
      <c r="X119" s="12"/>
      <c r="Y119" s="12"/>
    </row>
    <row r="120" spans="2:25" x14ac:dyDescent="0.25">
      <c r="B120" s="12"/>
      <c r="C120" s="12"/>
      <c r="D120" s="12"/>
      <c r="E120" s="12"/>
      <c r="F120" s="12"/>
      <c r="G120" s="12"/>
      <c r="H120" s="12"/>
      <c r="I120" s="12"/>
      <c r="J120" s="12"/>
      <c r="K120" s="12"/>
      <c r="L120" s="12"/>
      <c r="M120" s="12"/>
      <c r="N120" s="12"/>
      <c r="O120" s="107"/>
      <c r="P120" s="105"/>
      <c r="Q120" s="105"/>
      <c r="R120" s="107"/>
      <c r="S120" s="107"/>
      <c r="T120" s="107"/>
      <c r="U120" s="107"/>
      <c r="V120" s="107"/>
      <c r="W120" s="157"/>
      <c r="X120" s="12"/>
      <c r="Y120" s="12"/>
    </row>
    <row r="121" spans="2:25" x14ac:dyDescent="0.25">
      <c r="B121" s="12"/>
      <c r="C121" s="12"/>
      <c r="D121" s="12"/>
      <c r="E121" s="12"/>
      <c r="F121" s="12"/>
      <c r="G121" s="12"/>
      <c r="H121" s="12"/>
      <c r="I121" s="12"/>
      <c r="J121" s="12"/>
      <c r="K121" s="12"/>
      <c r="L121" s="12"/>
      <c r="M121" s="12"/>
      <c r="N121" s="12"/>
      <c r="O121" s="107"/>
      <c r="P121" s="105"/>
      <c r="Q121" s="105"/>
      <c r="R121" s="107"/>
      <c r="S121" s="107"/>
      <c r="T121" s="107"/>
      <c r="U121" s="107"/>
      <c r="V121" s="107"/>
      <c r="W121" s="157"/>
      <c r="X121" s="12"/>
      <c r="Y121" s="12"/>
    </row>
    <row r="122" spans="2:25" x14ac:dyDescent="0.25">
      <c r="B122" s="12"/>
      <c r="C122" s="12"/>
      <c r="D122" s="12"/>
      <c r="E122" s="12"/>
      <c r="F122" s="12"/>
      <c r="G122" s="12"/>
      <c r="H122" s="12"/>
      <c r="I122" s="12"/>
      <c r="J122" s="12"/>
      <c r="K122" s="12"/>
      <c r="L122" s="12"/>
      <c r="M122" s="12"/>
      <c r="N122" s="12"/>
      <c r="O122" s="107"/>
      <c r="P122" s="105"/>
      <c r="Q122" s="105"/>
      <c r="R122" s="107"/>
      <c r="S122" s="107"/>
      <c r="T122" s="107"/>
      <c r="U122" s="107"/>
      <c r="V122" s="107"/>
      <c r="W122" s="157"/>
      <c r="X122" s="12"/>
      <c r="Y122" s="12"/>
    </row>
    <row r="123" spans="2:25" x14ac:dyDescent="0.25">
      <c r="B123" s="12"/>
      <c r="C123" s="12"/>
      <c r="D123" s="12"/>
      <c r="E123" s="12"/>
      <c r="F123" s="12"/>
      <c r="G123" s="12"/>
      <c r="H123" s="12"/>
      <c r="I123" s="12"/>
      <c r="J123" s="12"/>
      <c r="K123" s="12"/>
      <c r="L123" s="12"/>
      <c r="M123" s="12"/>
      <c r="N123" s="12"/>
      <c r="O123" s="107"/>
      <c r="P123" s="105"/>
      <c r="Q123" s="105"/>
      <c r="R123" s="107"/>
      <c r="S123" s="107"/>
      <c r="T123" s="107"/>
      <c r="U123" s="107"/>
      <c r="V123" s="107"/>
      <c r="W123" s="157"/>
      <c r="X123" s="12"/>
      <c r="Y123" s="12"/>
    </row>
    <row r="124" spans="2:25" x14ac:dyDescent="0.25">
      <c r="B124" s="12"/>
      <c r="C124" s="12"/>
      <c r="D124" s="12"/>
      <c r="E124" s="12"/>
      <c r="F124" s="12"/>
      <c r="G124" s="12"/>
      <c r="H124" s="12"/>
      <c r="I124" s="12"/>
      <c r="J124" s="12"/>
      <c r="K124" s="12"/>
      <c r="L124" s="12"/>
      <c r="M124" s="12"/>
      <c r="N124" s="12"/>
      <c r="O124" s="107"/>
      <c r="P124" s="105"/>
      <c r="Q124" s="105"/>
      <c r="R124" s="107"/>
      <c r="S124" s="107"/>
      <c r="T124" s="107"/>
      <c r="U124" s="107"/>
      <c r="V124" s="107"/>
      <c r="W124" s="157"/>
      <c r="X124" s="12"/>
      <c r="Y124" s="12"/>
    </row>
    <row r="125" spans="2:25" x14ac:dyDescent="0.25">
      <c r="B125" s="12"/>
      <c r="C125" s="12"/>
      <c r="D125" s="12"/>
      <c r="E125" s="12"/>
      <c r="F125" s="12"/>
      <c r="G125" s="12"/>
      <c r="H125" s="12"/>
      <c r="I125" s="12"/>
      <c r="J125" s="12"/>
      <c r="K125" s="12"/>
      <c r="L125" s="12"/>
      <c r="M125" s="12"/>
      <c r="N125" s="12"/>
      <c r="O125" s="107"/>
      <c r="P125" s="105"/>
      <c r="Q125" s="105"/>
      <c r="R125" s="107"/>
      <c r="S125" s="107"/>
      <c r="T125" s="107"/>
      <c r="U125" s="107"/>
      <c r="V125" s="107"/>
      <c r="W125" s="157"/>
      <c r="X125" s="12"/>
      <c r="Y125" s="12"/>
    </row>
    <row r="126" spans="2:25" x14ac:dyDescent="0.25">
      <c r="B126" s="12"/>
      <c r="C126" s="12"/>
      <c r="D126" s="12"/>
      <c r="E126" s="12"/>
      <c r="F126" s="12"/>
      <c r="G126" s="12"/>
      <c r="H126" s="12"/>
      <c r="I126" s="12"/>
      <c r="J126" s="12"/>
      <c r="K126" s="12"/>
      <c r="L126" s="12"/>
      <c r="M126" s="12"/>
      <c r="N126" s="12"/>
      <c r="O126" s="107"/>
      <c r="P126" s="105"/>
      <c r="Q126" s="105"/>
      <c r="R126" s="107"/>
      <c r="S126" s="107"/>
      <c r="T126" s="107"/>
      <c r="U126" s="107"/>
      <c r="V126" s="107"/>
      <c r="W126" s="157"/>
      <c r="X126" s="12"/>
      <c r="Y126" s="12"/>
    </row>
    <row r="127" spans="2:25" x14ac:dyDescent="0.25">
      <c r="B127" s="12"/>
      <c r="C127" s="12"/>
      <c r="D127" s="12"/>
      <c r="E127" s="12"/>
      <c r="F127" s="12"/>
      <c r="G127" s="12"/>
      <c r="H127" s="12"/>
      <c r="I127" s="12"/>
      <c r="J127" s="12"/>
      <c r="K127" s="12"/>
      <c r="L127" s="12"/>
      <c r="M127" s="12"/>
      <c r="N127" s="12"/>
      <c r="O127" s="107"/>
      <c r="P127" s="105"/>
      <c r="Q127" s="105"/>
      <c r="R127" s="107"/>
      <c r="S127" s="107"/>
      <c r="T127" s="107"/>
      <c r="U127" s="107"/>
      <c r="V127" s="107"/>
      <c r="W127" s="157"/>
      <c r="X127" s="12"/>
      <c r="Y127" s="12"/>
    </row>
    <row r="128" spans="2:25" x14ac:dyDescent="0.25">
      <c r="B128" s="12"/>
      <c r="C128" s="12"/>
      <c r="D128" s="12"/>
      <c r="E128" s="12"/>
      <c r="F128" s="12"/>
      <c r="G128" s="12"/>
      <c r="H128" s="12"/>
      <c r="I128" s="12"/>
      <c r="J128" s="12"/>
      <c r="K128" s="12"/>
      <c r="L128" s="12"/>
      <c r="M128" s="12"/>
      <c r="N128" s="12"/>
      <c r="O128" s="107"/>
      <c r="P128" s="105"/>
      <c r="Q128" s="105"/>
      <c r="R128" s="107"/>
      <c r="S128" s="107"/>
      <c r="T128" s="107"/>
      <c r="U128" s="107"/>
      <c r="V128" s="107"/>
      <c r="W128" s="157"/>
      <c r="X128" s="12"/>
      <c r="Y128" s="12"/>
    </row>
    <row r="129" spans="2:25" x14ac:dyDescent="0.25">
      <c r="B129" s="12"/>
      <c r="C129" s="12"/>
      <c r="D129" s="12"/>
      <c r="E129" s="12"/>
      <c r="F129" s="12"/>
      <c r="G129" s="12"/>
      <c r="H129" s="12"/>
      <c r="I129" s="12"/>
      <c r="J129" s="12"/>
      <c r="K129" s="12"/>
      <c r="L129" s="12"/>
      <c r="M129" s="12"/>
      <c r="N129" s="12"/>
      <c r="O129" s="107"/>
      <c r="P129" s="105"/>
      <c r="Q129" s="105"/>
      <c r="R129" s="107"/>
      <c r="S129" s="107"/>
      <c r="T129" s="107"/>
      <c r="U129" s="107"/>
      <c r="V129" s="107"/>
      <c r="W129" s="157"/>
      <c r="X129" s="12"/>
      <c r="Y129" s="12"/>
    </row>
    <row r="130" spans="2:25" x14ac:dyDescent="0.25">
      <c r="B130" s="12"/>
      <c r="C130" s="12"/>
      <c r="D130" s="12"/>
      <c r="E130" s="12"/>
      <c r="F130" s="12"/>
      <c r="G130" s="12"/>
      <c r="H130" s="12"/>
      <c r="I130" s="12"/>
      <c r="J130" s="12"/>
      <c r="K130" s="12"/>
      <c r="L130" s="12"/>
      <c r="M130" s="12"/>
      <c r="N130" s="12"/>
      <c r="O130" s="107"/>
      <c r="P130" s="105"/>
      <c r="Q130" s="105"/>
      <c r="R130" s="107"/>
      <c r="S130" s="107"/>
      <c r="T130" s="107"/>
      <c r="U130" s="107"/>
      <c r="V130" s="107"/>
      <c r="W130" s="157"/>
      <c r="X130" s="12"/>
      <c r="Y130" s="12"/>
    </row>
    <row r="131" spans="2:25" x14ac:dyDescent="0.25">
      <c r="B131" s="12"/>
      <c r="C131" s="12"/>
      <c r="D131" s="12"/>
      <c r="E131" s="12"/>
      <c r="F131" s="12"/>
      <c r="G131" s="12"/>
      <c r="H131" s="12"/>
      <c r="I131" s="12"/>
      <c r="J131" s="12"/>
      <c r="K131" s="12"/>
      <c r="L131" s="12"/>
      <c r="M131" s="12"/>
      <c r="N131" s="12"/>
      <c r="O131" s="107"/>
      <c r="P131" s="105"/>
      <c r="Q131" s="105"/>
      <c r="R131" s="107"/>
      <c r="S131" s="107"/>
      <c r="T131" s="107"/>
      <c r="U131" s="107"/>
      <c r="V131" s="107"/>
      <c r="W131" s="157"/>
      <c r="X131" s="12"/>
      <c r="Y131" s="12"/>
    </row>
    <row r="132" spans="2:25" x14ac:dyDescent="0.25">
      <c r="B132" s="12"/>
      <c r="C132" s="12"/>
      <c r="D132" s="12"/>
      <c r="E132" s="12"/>
      <c r="F132" s="12"/>
      <c r="G132" s="12"/>
      <c r="H132" s="12"/>
      <c r="I132" s="12"/>
      <c r="J132" s="12"/>
      <c r="K132" s="12"/>
      <c r="L132" s="12"/>
      <c r="M132" s="12"/>
      <c r="N132" s="12"/>
      <c r="O132" s="107"/>
      <c r="P132" s="105"/>
      <c r="Q132" s="105"/>
      <c r="R132" s="107"/>
      <c r="S132" s="107"/>
      <c r="T132" s="107"/>
      <c r="U132" s="107"/>
      <c r="V132" s="107"/>
      <c r="W132" s="157"/>
      <c r="X132" s="12"/>
      <c r="Y132" s="12"/>
    </row>
    <row r="133" spans="2:25" x14ac:dyDescent="0.25">
      <c r="B133" s="12"/>
      <c r="C133" s="12"/>
      <c r="D133" s="12"/>
      <c r="E133" s="12"/>
      <c r="F133" s="12"/>
      <c r="G133" s="12"/>
      <c r="H133" s="12"/>
      <c r="I133" s="12"/>
      <c r="J133" s="12"/>
      <c r="K133" s="12"/>
      <c r="L133" s="12"/>
      <c r="M133" s="12"/>
      <c r="N133" s="12"/>
      <c r="O133" s="107"/>
      <c r="P133" s="105"/>
      <c r="Q133" s="105"/>
      <c r="R133" s="107"/>
      <c r="S133" s="107"/>
      <c r="T133" s="107"/>
      <c r="U133" s="107"/>
      <c r="V133" s="107"/>
      <c r="W133" s="157"/>
      <c r="X133" s="12"/>
      <c r="Y133" s="12"/>
    </row>
    <row r="134" spans="2:25" x14ac:dyDescent="0.25">
      <c r="B134" s="12"/>
      <c r="C134" s="12"/>
      <c r="D134" s="12"/>
      <c r="E134" s="12"/>
      <c r="F134" s="12"/>
      <c r="G134" s="12"/>
      <c r="H134" s="12"/>
      <c r="I134" s="12"/>
      <c r="J134" s="12"/>
      <c r="K134" s="12"/>
      <c r="L134" s="12"/>
      <c r="M134" s="12"/>
      <c r="N134" s="12"/>
      <c r="O134" s="107"/>
      <c r="P134" s="105"/>
      <c r="Q134" s="105"/>
      <c r="R134" s="107"/>
      <c r="S134" s="107"/>
      <c r="T134" s="107"/>
      <c r="U134" s="107"/>
      <c r="V134" s="107"/>
      <c r="W134" s="157"/>
      <c r="X134" s="12"/>
      <c r="Y134" s="12"/>
    </row>
    <row r="135" spans="2:25" x14ac:dyDescent="0.25">
      <c r="B135" s="12"/>
      <c r="C135" s="12"/>
      <c r="D135" s="12"/>
      <c r="E135" s="12"/>
      <c r="F135" s="12"/>
      <c r="G135" s="12"/>
      <c r="H135" s="12"/>
      <c r="I135" s="12"/>
      <c r="J135" s="12"/>
      <c r="K135" s="12"/>
      <c r="L135" s="12"/>
      <c r="M135" s="12"/>
      <c r="N135" s="12"/>
      <c r="O135" s="107"/>
      <c r="P135" s="105"/>
      <c r="Q135" s="105"/>
      <c r="R135" s="107"/>
      <c r="S135" s="107"/>
      <c r="T135" s="107"/>
      <c r="U135" s="107"/>
      <c r="V135" s="107"/>
      <c r="W135" s="157"/>
      <c r="X135" s="12"/>
      <c r="Y135" s="12"/>
    </row>
    <row r="136" spans="2:25" x14ac:dyDescent="0.25">
      <c r="B136" s="12"/>
      <c r="C136" s="12"/>
      <c r="D136" s="12"/>
      <c r="E136" s="12"/>
      <c r="F136" s="12"/>
      <c r="G136" s="12"/>
      <c r="H136" s="12"/>
      <c r="I136" s="12"/>
      <c r="J136" s="12"/>
      <c r="K136" s="12"/>
      <c r="L136" s="12"/>
      <c r="M136" s="12"/>
      <c r="N136" s="12"/>
      <c r="O136" s="107"/>
      <c r="P136" s="105"/>
      <c r="Q136" s="105"/>
      <c r="R136" s="107"/>
      <c r="S136" s="107"/>
      <c r="T136" s="107"/>
      <c r="U136" s="107"/>
      <c r="V136" s="107"/>
      <c r="W136" s="157"/>
      <c r="X136" s="12"/>
      <c r="Y136" s="12"/>
    </row>
    <row r="137" spans="2:25" x14ac:dyDescent="0.25">
      <c r="B137" s="12"/>
      <c r="C137" s="12"/>
      <c r="D137" s="12"/>
      <c r="E137" s="12"/>
      <c r="F137" s="12"/>
      <c r="G137" s="12"/>
      <c r="H137" s="12"/>
      <c r="I137" s="12"/>
      <c r="J137" s="12"/>
      <c r="K137" s="12"/>
      <c r="L137" s="12"/>
      <c r="M137" s="12"/>
      <c r="N137" s="12"/>
      <c r="O137" s="107"/>
      <c r="P137" s="105"/>
      <c r="Q137" s="105"/>
      <c r="R137" s="107"/>
      <c r="S137" s="107"/>
      <c r="T137" s="107"/>
      <c r="U137" s="107"/>
      <c r="V137" s="107"/>
      <c r="W137" s="157"/>
      <c r="X137" s="12"/>
      <c r="Y137" s="12"/>
    </row>
    <row r="138" spans="2:25" x14ac:dyDescent="0.25">
      <c r="B138" s="12"/>
      <c r="C138" s="12"/>
      <c r="D138" s="12"/>
      <c r="E138" s="12"/>
      <c r="F138" s="12"/>
      <c r="G138" s="12"/>
      <c r="H138" s="12"/>
      <c r="I138" s="12"/>
      <c r="J138" s="12"/>
      <c r="K138" s="12"/>
      <c r="L138" s="12"/>
      <c r="M138" s="12"/>
      <c r="N138" s="12"/>
      <c r="O138" s="107"/>
      <c r="P138" s="105"/>
      <c r="Q138" s="105"/>
      <c r="R138" s="107"/>
      <c r="S138" s="107"/>
      <c r="T138" s="107"/>
      <c r="U138" s="107"/>
      <c r="V138" s="107"/>
      <c r="W138" s="157"/>
      <c r="X138" s="12"/>
      <c r="Y138" s="12"/>
    </row>
    <row r="139" spans="2:25" x14ac:dyDescent="0.25">
      <c r="B139" s="12"/>
      <c r="C139" s="12"/>
      <c r="D139" s="12"/>
      <c r="E139" s="12"/>
      <c r="F139" s="12"/>
      <c r="G139" s="12"/>
      <c r="H139" s="12"/>
      <c r="I139" s="12"/>
      <c r="J139" s="12"/>
      <c r="K139" s="12"/>
      <c r="L139" s="12"/>
      <c r="M139" s="12"/>
      <c r="N139" s="12"/>
      <c r="O139" s="107"/>
      <c r="P139" s="105"/>
      <c r="Q139" s="105"/>
      <c r="R139" s="107"/>
      <c r="S139" s="107"/>
      <c r="T139" s="107"/>
      <c r="U139" s="107"/>
      <c r="V139" s="107"/>
      <c r="W139" s="157"/>
      <c r="X139" s="12"/>
      <c r="Y139" s="12"/>
    </row>
    <row r="140" spans="2:25" x14ac:dyDescent="0.25">
      <c r="B140" s="12"/>
      <c r="C140" s="12"/>
      <c r="D140" s="12"/>
      <c r="E140" s="12"/>
      <c r="F140" s="12"/>
      <c r="G140" s="12"/>
      <c r="H140" s="12"/>
      <c r="I140" s="12"/>
      <c r="J140" s="12"/>
      <c r="K140" s="12"/>
      <c r="L140" s="12"/>
      <c r="M140" s="12"/>
      <c r="N140" s="12"/>
      <c r="O140" s="107"/>
      <c r="P140" s="105"/>
      <c r="Q140" s="105"/>
      <c r="R140" s="107"/>
      <c r="S140" s="107"/>
      <c r="T140" s="107"/>
      <c r="U140" s="107"/>
      <c r="V140" s="107"/>
      <c r="W140" s="157"/>
      <c r="X140" s="12"/>
      <c r="Y140" s="12"/>
    </row>
    <row r="141" spans="2:25" x14ac:dyDescent="0.25">
      <c r="B141" s="12"/>
      <c r="C141" s="12"/>
      <c r="D141" s="12"/>
      <c r="E141" s="12"/>
      <c r="F141" s="12"/>
      <c r="G141" s="12"/>
      <c r="H141" s="12"/>
      <c r="I141" s="12"/>
      <c r="J141" s="12"/>
      <c r="K141" s="12"/>
      <c r="L141" s="12"/>
      <c r="M141" s="12"/>
      <c r="N141" s="12"/>
      <c r="O141" s="107"/>
      <c r="P141" s="105"/>
      <c r="Q141" s="105"/>
      <c r="R141" s="107"/>
      <c r="S141" s="107"/>
      <c r="T141" s="107"/>
      <c r="U141" s="107"/>
      <c r="V141" s="107"/>
      <c r="W141" s="157"/>
      <c r="X141" s="12"/>
      <c r="Y141" s="12"/>
    </row>
    <row r="142" spans="2:25" x14ac:dyDescent="0.25">
      <c r="B142" s="12"/>
      <c r="C142" s="12"/>
      <c r="D142" s="12"/>
      <c r="E142" s="12"/>
      <c r="F142" s="12"/>
      <c r="G142" s="12"/>
      <c r="H142" s="12"/>
      <c r="I142" s="12"/>
      <c r="J142" s="12"/>
      <c r="K142" s="12"/>
      <c r="L142" s="12"/>
      <c r="M142" s="12"/>
      <c r="N142" s="12"/>
      <c r="O142" s="107"/>
      <c r="P142" s="105"/>
      <c r="Q142" s="105"/>
      <c r="R142" s="107"/>
      <c r="S142" s="107"/>
      <c r="T142" s="107"/>
      <c r="U142" s="107"/>
      <c r="V142" s="107"/>
      <c r="W142" s="157"/>
      <c r="X142" s="12"/>
      <c r="Y142" s="12"/>
    </row>
    <row r="143" spans="2:25" x14ac:dyDescent="0.25">
      <c r="B143" s="12"/>
      <c r="C143" s="12"/>
      <c r="D143" s="12"/>
      <c r="E143" s="12"/>
      <c r="F143" s="12"/>
      <c r="G143" s="12"/>
      <c r="H143" s="12"/>
      <c r="I143" s="12"/>
      <c r="J143" s="12"/>
      <c r="K143" s="12"/>
      <c r="L143" s="12"/>
      <c r="M143" s="12"/>
      <c r="N143" s="12"/>
      <c r="O143" s="107"/>
      <c r="P143" s="105"/>
      <c r="Q143" s="105"/>
      <c r="R143" s="107"/>
      <c r="S143" s="107"/>
      <c r="T143" s="107"/>
      <c r="U143" s="107"/>
      <c r="V143" s="107"/>
      <c r="W143" s="157"/>
      <c r="X143" s="12"/>
      <c r="Y143" s="12"/>
    </row>
    <row r="144" spans="2:25" x14ac:dyDescent="0.25">
      <c r="B144" s="12"/>
      <c r="C144" s="12"/>
      <c r="D144" s="12"/>
      <c r="E144" s="12"/>
      <c r="F144" s="12"/>
      <c r="G144" s="12"/>
      <c r="H144" s="12"/>
      <c r="I144" s="12"/>
      <c r="J144" s="12"/>
      <c r="K144" s="12"/>
      <c r="L144" s="12"/>
      <c r="M144" s="12"/>
      <c r="N144" s="12"/>
      <c r="O144" s="107"/>
      <c r="P144" s="105"/>
      <c r="Q144" s="105"/>
      <c r="R144" s="107"/>
      <c r="S144" s="107"/>
      <c r="T144" s="107"/>
      <c r="U144" s="107"/>
      <c r="V144" s="107"/>
      <c r="W144" s="157"/>
      <c r="X144" s="12"/>
      <c r="Y144" s="12"/>
    </row>
    <row r="145" spans="2:25" x14ac:dyDescent="0.25">
      <c r="B145" s="12"/>
      <c r="C145" s="12"/>
      <c r="D145" s="12"/>
      <c r="E145" s="12"/>
      <c r="F145" s="12"/>
      <c r="G145" s="12"/>
      <c r="H145" s="12"/>
      <c r="I145" s="12"/>
      <c r="J145" s="12"/>
      <c r="K145" s="12"/>
      <c r="L145" s="12"/>
      <c r="M145" s="12"/>
      <c r="N145" s="12"/>
      <c r="O145" s="107"/>
      <c r="P145" s="105"/>
      <c r="Q145" s="105"/>
      <c r="R145" s="107"/>
      <c r="S145" s="107"/>
      <c r="T145" s="107"/>
      <c r="U145" s="107"/>
      <c r="V145" s="107"/>
      <c r="W145" s="157"/>
      <c r="X145" s="12"/>
      <c r="Y145" s="12"/>
    </row>
    <row r="146" spans="2:25" x14ac:dyDescent="0.25">
      <c r="B146" s="12"/>
      <c r="C146" s="12"/>
      <c r="D146" s="12"/>
      <c r="E146" s="12"/>
      <c r="F146" s="12"/>
      <c r="G146" s="12"/>
      <c r="H146" s="12"/>
      <c r="I146" s="12"/>
      <c r="J146" s="12"/>
      <c r="K146" s="12"/>
      <c r="L146" s="12"/>
      <c r="M146" s="12"/>
      <c r="N146" s="12"/>
      <c r="O146" s="107"/>
      <c r="P146" s="105"/>
      <c r="Q146" s="105"/>
      <c r="R146" s="107"/>
      <c r="S146" s="107"/>
      <c r="T146" s="107"/>
      <c r="U146" s="107"/>
      <c r="V146" s="107"/>
      <c r="W146" s="157"/>
      <c r="X146" s="12"/>
      <c r="Y146" s="12"/>
    </row>
    <row r="147" spans="2:25" x14ac:dyDescent="0.25">
      <c r="B147" s="12"/>
      <c r="C147" s="12"/>
      <c r="D147" s="12"/>
      <c r="E147" s="12"/>
      <c r="F147" s="12"/>
      <c r="G147" s="12"/>
      <c r="H147" s="12"/>
      <c r="I147" s="12"/>
      <c r="J147" s="12"/>
      <c r="K147" s="12"/>
      <c r="L147" s="12"/>
      <c r="M147" s="12"/>
      <c r="N147" s="12"/>
      <c r="O147" s="107"/>
      <c r="P147" s="105"/>
      <c r="Q147" s="105"/>
      <c r="R147" s="107"/>
      <c r="S147" s="107"/>
      <c r="T147" s="107"/>
      <c r="U147" s="107"/>
      <c r="V147" s="107"/>
      <c r="W147" s="157"/>
      <c r="X147" s="12"/>
      <c r="Y147" s="12"/>
    </row>
    <row r="148" spans="2:25" x14ac:dyDescent="0.25">
      <c r="B148" s="12"/>
      <c r="C148" s="12"/>
      <c r="D148" s="12"/>
      <c r="E148" s="12"/>
      <c r="F148" s="12"/>
      <c r="G148" s="12"/>
      <c r="H148" s="12"/>
      <c r="I148" s="12"/>
      <c r="J148" s="12"/>
      <c r="K148" s="12"/>
      <c r="L148" s="12"/>
      <c r="M148" s="12"/>
      <c r="N148" s="12"/>
      <c r="O148" s="107"/>
      <c r="P148" s="105"/>
      <c r="Q148" s="105"/>
      <c r="R148" s="107"/>
      <c r="S148" s="107"/>
      <c r="T148" s="107"/>
      <c r="U148" s="107"/>
      <c r="V148" s="107"/>
      <c r="W148" s="157"/>
      <c r="X148" s="12"/>
      <c r="Y148" s="12"/>
    </row>
    <row r="149" spans="2:25" x14ac:dyDescent="0.25">
      <c r="B149" s="12"/>
      <c r="C149" s="12"/>
      <c r="D149" s="12"/>
      <c r="E149" s="12"/>
      <c r="F149" s="12"/>
      <c r="G149" s="12"/>
      <c r="H149" s="12"/>
      <c r="I149" s="12"/>
      <c r="J149" s="12"/>
      <c r="K149" s="12"/>
      <c r="L149" s="12"/>
      <c r="M149" s="12"/>
      <c r="N149" s="12"/>
      <c r="O149" s="107"/>
      <c r="P149" s="105"/>
      <c r="Q149" s="105"/>
      <c r="R149" s="107"/>
      <c r="S149" s="107"/>
      <c r="T149" s="107"/>
      <c r="U149" s="107"/>
      <c r="V149" s="107"/>
      <c r="W149" s="157"/>
      <c r="X149" s="12"/>
      <c r="Y149" s="12"/>
    </row>
    <row r="150" spans="2:25" x14ac:dyDescent="0.25">
      <c r="B150" s="12"/>
      <c r="C150" s="12"/>
      <c r="D150" s="12"/>
      <c r="E150" s="12"/>
      <c r="F150" s="12"/>
      <c r="G150" s="12"/>
      <c r="H150" s="12"/>
      <c r="I150" s="12"/>
      <c r="J150" s="12"/>
      <c r="K150" s="12"/>
      <c r="L150" s="12"/>
      <c r="M150" s="12"/>
      <c r="N150" s="12"/>
      <c r="O150" s="107"/>
      <c r="P150" s="105"/>
      <c r="Q150" s="105"/>
      <c r="R150" s="107"/>
      <c r="S150" s="107"/>
      <c r="T150" s="107"/>
      <c r="U150" s="107"/>
      <c r="V150" s="107"/>
      <c r="W150" s="157"/>
      <c r="X150" s="12"/>
      <c r="Y150" s="12"/>
    </row>
    <row r="151" spans="2:25" x14ac:dyDescent="0.25">
      <c r="B151" s="12"/>
      <c r="C151" s="12"/>
      <c r="D151" s="12"/>
      <c r="E151" s="12"/>
      <c r="F151" s="12"/>
      <c r="G151" s="12"/>
      <c r="H151" s="12"/>
      <c r="I151" s="12"/>
      <c r="J151" s="12"/>
      <c r="K151" s="12"/>
      <c r="L151" s="12"/>
      <c r="M151" s="12"/>
      <c r="N151" s="12"/>
      <c r="O151" s="107"/>
      <c r="P151" s="105"/>
      <c r="Q151" s="105"/>
      <c r="R151" s="107"/>
      <c r="S151" s="107"/>
      <c r="T151" s="107"/>
      <c r="U151" s="107"/>
      <c r="V151" s="107"/>
      <c r="W151" s="157"/>
      <c r="X151" s="12"/>
      <c r="Y151" s="12"/>
    </row>
    <row r="152" spans="2:25" x14ac:dyDescent="0.25">
      <c r="B152" s="12"/>
      <c r="C152" s="12"/>
      <c r="D152" s="12"/>
      <c r="E152" s="12"/>
      <c r="F152" s="12"/>
      <c r="G152" s="12"/>
      <c r="H152" s="12"/>
      <c r="I152" s="12"/>
      <c r="J152" s="12"/>
      <c r="K152" s="12"/>
      <c r="L152" s="12"/>
      <c r="M152" s="12"/>
      <c r="N152" s="12"/>
      <c r="O152" s="107"/>
      <c r="P152" s="105"/>
      <c r="Q152" s="105"/>
      <c r="R152" s="107"/>
      <c r="S152" s="107"/>
      <c r="T152" s="107"/>
      <c r="U152" s="107"/>
      <c r="V152" s="107"/>
      <c r="W152" s="157"/>
      <c r="X152" s="12"/>
      <c r="Y152" s="12"/>
    </row>
    <row r="153" spans="2:25" x14ac:dyDescent="0.25">
      <c r="B153" s="12"/>
      <c r="C153" s="12"/>
      <c r="D153" s="12"/>
      <c r="E153" s="12"/>
      <c r="F153" s="12"/>
      <c r="G153" s="12"/>
      <c r="H153" s="12"/>
      <c r="I153" s="12"/>
      <c r="J153" s="12"/>
      <c r="K153" s="12"/>
      <c r="L153" s="12"/>
      <c r="M153" s="12"/>
      <c r="N153" s="12"/>
      <c r="O153" s="107"/>
      <c r="P153" s="105"/>
      <c r="Q153" s="105"/>
      <c r="R153" s="107"/>
      <c r="S153" s="107"/>
      <c r="T153" s="107"/>
      <c r="U153" s="107"/>
      <c r="V153" s="107"/>
      <c r="W153" s="157"/>
      <c r="X153" s="12"/>
      <c r="Y153" s="12"/>
    </row>
    <row r="154" spans="2:25" x14ac:dyDescent="0.25">
      <c r="B154" s="12"/>
      <c r="C154" s="12"/>
      <c r="D154" s="12"/>
      <c r="E154" s="12"/>
      <c r="F154" s="12"/>
      <c r="G154" s="12"/>
      <c r="H154" s="12"/>
      <c r="I154" s="12"/>
      <c r="J154" s="12"/>
      <c r="K154" s="12"/>
      <c r="L154" s="12"/>
      <c r="M154" s="12"/>
      <c r="N154" s="12"/>
      <c r="O154" s="107"/>
      <c r="P154" s="105"/>
      <c r="Q154" s="105"/>
      <c r="R154" s="107"/>
      <c r="S154" s="107"/>
      <c r="T154" s="107"/>
      <c r="U154" s="107"/>
      <c r="V154" s="107"/>
      <c r="W154" s="157"/>
      <c r="X154" s="12"/>
      <c r="Y154" s="12"/>
    </row>
    <row r="155" spans="2:25" x14ac:dyDescent="0.25">
      <c r="B155" s="12"/>
      <c r="C155" s="12"/>
      <c r="D155" s="12"/>
      <c r="E155" s="12"/>
      <c r="F155" s="12"/>
      <c r="G155" s="12"/>
      <c r="H155" s="12"/>
      <c r="I155" s="12"/>
      <c r="J155" s="12"/>
      <c r="K155" s="12"/>
      <c r="L155" s="12"/>
      <c r="M155" s="12"/>
      <c r="N155" s="12"/>
      <c r="O155" s="107"/>
      <c r="P155" s="105"/>
      <c r="Q155" s="105"/>
      <c r="R155" s="107"/>
      <c r="S155" s="107"/>
      <c r="T155" s="107"/>
      <c r="U155" s="107"/>
      <c r="V155" s="107"/>
      <c r="W155" s="157"/>
      <c r="X155" s="12"/>
      <c r="Y155" s="12"/>
    </row>
    <row r="156" spans="2:25" x14ac:dyDescent="0.25">
      <c r="B156" s="12"/>
      <c r="C156" s="12"/>
      <c r="D156" s="12"/>
      <c r="E156" s="12"/>
      <c r="F156" s="12"/>
      <c r="G156" s="12"/>
      <c r="H156" s="12"/>
      <c r="I156" s="12"/>
      <c r="J156" s="12"/>
      <c r="K156" s="12"/>
      <c r="L156" s="12"/>
      <c r="M156" s="12"/>
      <c r="N156" s="12"/>
      <c r="O156" s="107"/>
      <c r="P156" s="105"/>
      <c r="Q156" s="105"/>
      <c r="R156" s="107"/>
      <c r="S156" s="107"/>
      <c r="T156" s="107"/>
      <c r="U156" s="107"/>
      <c r="V156" s="107"/>
      <c r="W156" s="157"/>
      <c r="X156" s="12"/>
      <c r="Y156" s="12"/>
    </row>
    <row r="157" spans="2:25" x14ac:dyDescent="0.25">
      <c r="B157" s="12"/>
      <c r="C157" s="12"/>
      <c r="D157" s="12"/>
      <c r="E157" s="12"/>
      <c r="F157" s="12"/>
      <c r="G157" s="12"/>
      <c r="H157" s="12"/>
      <c r="I157" s="12"/>
      <c r="J157" s="12"/>
      <c r="K157" s="12"/>
      <c r="L157" s="12"/>
      <c r="M157" s="12"/>
      <c r="N157" s="12"/>
      <c r="O157" s="107"/>
      <c r="P157" s="105"/>
      <c r="Q157" s="105"/>
      <c r="R157" s="107"/>
      <c r="S157" s="107"/>
      <c r="T157" s="107"/>
      <c r="U157" s="107"/>
      <c r="V157" s="107"/>
      <c r="W157" s="157"/>
      <c r="X157" s="12"/>
      <c r="Y157" s="12"/>
    </row>
    <row r="158" spans="2:25" x14ac:dyDescent="0.25">
      <c r="B158" s="12"/>
      <c r="C158" s="12"/>
      <c r="D158" s="12"/>
      <c r="E158" s="12"/>
      <c r="F158" s="12"/>
      <c r="G158" s="12"/>
      <c r="H158" s="12"/>
      <c r="I158" s="12"/>
      <c r="J158" s="12"/>
      <c r="K158" s="12"/>
      <c r="L158" s="12"/>
      <c r="M158" s="12"/>
      <c r="N158" s="12"/>
      <c r="O158" s="107"/>
      <c r="P158" s="105"/>
      <c r="Q158" s="105"/>
      <c r="R158" s="107"/>
      <c r="S158" s="107"/>
      <c r="T158" s="107"/>
      <c r="U158" s="107"/>
      <c r="V158" s="107"/>
      <c r="W158" s="157"/>
      <c r="X158" s="12"/>
      <c r="Y158" s="12"/>
    </row>
    <row r="159" spans="2:25" x14ac:dyDescent="0.25">
      <c r="B159" s="12"/>
      <c r="C159" s="12"/>
      <c r="D159" s="12"/>
      <c r="E159" s="12"/>
      <c r="F159" s="12"/>
      <c r="G159" s="12"/>
      <c r="H159" s="12"/>
      <c r="I159" s="12"/>
      <c r="J159" s="12"/>
      <c r="K159" s="12"/>
      <c r="L159" s="12"/>
      <c r="M159" s="12"/>
      <c r="N159" s="12"/>
      <c r="O159" s="107"/>
      <c r="P159" s="105"/>
      <c r="Q159" s="105"/>
      <c r="R159" s="107"/>
      <c r="S159" s="107"/>
      <c r="T159" s="107"/>
      <c r="U159" s="107"/>
      <c r="V159" s="107"/>
      <c r="W159" s="157"/>
      <c r="X159" s="12"/>
      <c r="Y159" s="12"/>
    </row>
    <row r="160" spans="2:25" x14ac:dyDescent="0.25">
      <c r="B160" s="12"/>
      <c r="C160" s="12"/>
      <c r="D160" s="12"/>
      <c r="E160" s="12"/>
      <c r="F160" s="12"/>
      <c r="G160" s="12"/>
      <c r="H160" s="12"/>
      <c r="I160" s="12"/>
      <c r="J160" s="12"/>
      <c r="K160" s="12"/>
      <c r="L160" s="12"/>
      <c r="M160" s="12"/>
      <c r="N160" s="12"/>
      <c r="O160" s="107"/>
      <c r="P160" s="105"/>
      <c r="Q160" s="105"/>
      <c r="R160" s="107"/>
      <c r="S160" s="107"/>
      <c r="T160" s="107"/>
      <c r="U160" s="107"/>
      <c r="V160" s="107"/>
      <c r="W160" s="157"/>
      <c r="X160" s="12"/>
      <c r="Y160" s="12"/>
    </row>
    <row r="161" spans="2:25" x14ac:dyDescent="0.25">
      <c r="B161" s="12"/>
      <c r="C161" s="12"/>
      <c r="D161" s="12"/>
      <c r="E161" s="12"/>
      <c r="F161" s="12"/>
      <c r="G161" s="12"/>
      <c r="H161" s="12"/>
      <c r="I161" s="12"/>
      <c r="J161" s="12"/>
      <c r="K161" s="12"/>
      <c r="L161" s="12"/>
      <c r="M161" s="12"/>
      <c r="N161" s="12"/>
      <c r="O161" s="107"/>
      <c r="P161" s="105"/>
      <c r="Q161" s="105"/>
      <c r="R161" s="107"/>
      <c r="S161" s="107"/>
      <c r="T161" s="107"/>
      <c r="U161" s="107"/>
      <c r="V161" s="107"/>
      <c r="W161" s="157"/>
      <c r="X161" s="12"/>
      <c r="Y161" s="12"/>
    </row>
    <row r="162" spans="2:25" x14ac:dyDescent="0.25">
      <c r="B162" s="12"/>
      <c r="C162" s="12"/>
      <c r="D162" s="12"/>
      <c r="E162" s="12"/>
      <c r="F162" s="12"/>
      <c r="G162" s="12"/>
      <c r="H162" s="12"/>
      <c r="I162" s="12"/>
      <c r="J162" s="12"/>
      <c r="K162" s="12"/>
      <c r="L162" s="12"/>
      <c r="M162" s="12"/>
      <c r="N162" s="12"/>
      <c r="O162" s="107"/>
      <c r="P162" s="105"/>
      <c r="Q162" s="105"/>
      <c r="R162" s="107"/>
      <c r="S162" s="107"/>
      <c r="T162" s="107"/>
      <c r="U162" s="107"/>
      <c r="V162" s="107"/>
      <c r="W162" s="157"/>
      <c r="X162" s="12"/>
      <c r="Y162" s="12"/>
    </row>
    <row r="163" spans="2:25" x14ac:dyDescent="0.25">
      <c r="B163" s="12"/>
      <c r="C163" s="12"/>
      <c r="D163" s="12"/>
      <c r="E163" s="12"/>
      <c r="F163" s="12"/>
      <c r="G163" s="12"/>
      <c r="H163" s="12"/>
      <c r="I163" s="12"/>
      <c r="J163" s="12"/>
      <c r="K163" s="12"/>
      <c r="L163" s="12"/>
      <c r="M163" s="12"/>
      <c r="N163" s="12"/>
      <c r="O163" s="107"/>
      <c r="P163" s="105"/>
      <c r="Q163" s="105"/>
      <c r="R163" s="107"/>
      <c r="S163" s="107"/>
      <c r="T163" s="107"/>
      <c r="U163" s="107"/>
      <c r="V163" s="107"/>
      <c r="W163" s="157"/>
      <c r="X163" s="12"/>
      <c r="Y163" s="12"/>
    </row>
    <row r="164" spans="2:25" x14ac:dyDescent="0.25">
      <c r="B164" s="12"/>
      <c r="C164" s="12"/>
      <c r="D164" s="12"/>
      <c r="E164" s="12"/>
      <c r="F164" s="12"/>
      <c r="G164" s="12"/>
      <c r="H164" s="12"/>
      <c r="I164" s="12"/>
      <c r="J164" s="12"/>
      <c r="K164" s="12"/>
      <c r="L164" s="12"/>
      <c r="M164" s="12"/>
      <c r="N164" s="12"/>
      <c r="O164" s="107"/>
      <c r="P164" s="105"/>
      <c r="Q164" s="105"/>
      <c r="R164" s="107"/>
      <c r="S164" s="107"/>
      <c r="T164" s="107"/>
      <c r="U164" s="107"/>
      <c r="V164" s="107"/>
      <c r="W164" s="157"/>
      <c r="X164" s="12"/>
      <c r="Y164" s="12"/>
    </row>
    <row r="165" spans="2:25" x14ac:dyDescent="0.25">
      <c r="B165" s="12"/>
      <c r="C165" s="12"/>
      <c r="D165" s="12"/>
      <c r="E165" s="12"/>
      <c r="F165" s="12"/>
      <c r="G165" s="12"/>
      <c r="H165" s="12"/>
      <c r="I165" s="12"/>
      <c r="J165" s="12"/>
      <c r="K165" s="12"/>
      <c r="L165" s="12"/>
      <c r="M165" s="12"/>
      <c r="N165" s="12"/>
      <c r="O165" s="107"/>
      <c r="P165" s="105"/>
      <c r="Q165" s="105"/>
      <c r="R165" s="107"/>
      <c r="S165" s="107"/>
      <c r="T165" s="107"/>
      <c r="U165" s="107"/>
      <c r="V165" s="107"/>
      <c r="W165" s="157"/>
      <c r="X165" s="12"/>
      <c r="Y165" s="12"/>
    </row>
    <row r="166" spans="2:25" x14ac:dyDescent="0.25">
      <c r="B166" s="12"/>
      <c r="C166" s="12"/>
      <c r="D166" s="12"/>
      <c r="E166" s="12"/>
      <c r="F166" s="12"/>
      <c r="G166" s="12"/>
      <c r="H166" s="12"/>
      <c r="I166" s="12"/>
      <c r="J166" s="12"/>
      <c r="K166" s="12"/>
      <c r="L166" s="12"/>
      <c r="M166" s="12"/>
      <c r="N166" s="12"/>
      <c r="O166" s="107"/>
      <c r="P166" s="105"/>
      <c r="Q166" s="105"/>
      <c r="R166" s="107"/>
      <c r="S166" s="107"/>
      <c r="T166" s="107"/>
      <c r="U166" s="107"/>
      <c r="V166" s="107"/>
      <c r="W166" s="157"/>
      <c r="X166" s="12"/>
      <c r="Y166" s="12"/>
    </row>
    <row r="167" spans="2:25" x14ac:dyDescent="0.25">
      <c r="B167" s="12"/>
      <c r="C167" s="12"/>
      <c r="D167" s="12"/>
      <c r="E167" s="12"/>
      <c r="F167" s="12"/>
      <c r="G167" s="12"/>
      <c r="H167" s="12"/>
      <c r="I167" s="12"/>
      <c r="J167" s="12"/>
      <c r="K167" s="12"/>
      <c r="L167" s="12"/>
      <c r="M167" s="12"/>
      <c r="N167" s="12"/>
      <c r="O167" s="107"/>
      <c r="P167" s="105"/>
      <c r="Q167" s="105"/>
      <c r="R167" s="107"/>
      <c r="S167" s="107"/>
      <c r="T167" s="107"/>
      <c r="U167" s="107"/>
      <c r="V167" s="107"/>
      <c r="W167" s="157"/>
      <c r="X167" s="12"/>
      <c r="Y167" s="12"/>
    </row>
    <row r="168" spans="2:25" x14ac:dyDescent="0.25">
      <c r="B168" s="12"/>
      <c r="C168" s="12"/>
      <c r="D168" s="12"/>
      <c r="E168" s="12"/>
      <c r="F168" s="12"/>
      <c r="G168" s="12"/>
      <c r="H168" s="12"/>
      <c r="I168" s="12"/>
      <c r="J168" s="12"/>
      <c r="K168" s="12"/>
      <c r="L168" s="12"/>
      <c r="M168" s="12"/>
      <c r="N168" s="12"/>
      <c r="O168" s="107"/>
      <c r="P168" s="105"/>
      <c r="Q168" s="105"/>
      <c r="R168" s="107"/>
      <c r="S168" s="107"/>
      <c r="T168" s="107"/>
      <c r="U168" s="107"/>
      <c r="V168" s="107"/>
      <c r="W168" s="157"/>
      <c r="X168" s="12"/>
      <c r="Y168" s="12"/>
    </row>
    <row r="169" spans="2:25" x14ac:dyDescent="0.25">
      <c r="B169" s="12"/>
      <c r="C169" s="12"/>
      <c r="D169" s="12"/>
      <c r="E169" s="12"/>
      <c r="F169" s="12"/>
      <c r="G169" s="12"/>
      <c r="H169" s="12"/>
      <c r="I169" s="12"/>
      <c r="J169" s="12"/>
      <c r="K169" s="12"/>
      <c r="L169" s="12"/>
      <c r="M169" s="12"/>
      <c r="N169" s="12"/>
      <c r="O169" s="107"/>
      <c r="P169" s="105"/>
      <c r="Q169" s="105"/>
      <c r="R169" s="107"/>
      <c r="S169" s="107"/>
      <c r="T169" s="107"/>
      <c r="U169" s="107"/>
      <c r="V169" s="107"/>
      <c r="W169" s="157"/>
      <c r="X169" s="12"/>
      <c r="Y169" s="12"/>
    </row>
    <row r="170" spans="2:25" x14ac:dyDescent="0.25">
      <c r="B170" s="12"/>
      <c r="C170" s="12"/>
      <c r="D170" s="12"/>
      <c r="E170" s="12"/>
      <c r="F170" s="12"/>
      <c r="G170" s="12"/>
      <c r="H170" s="12"/>
      <c r="I170" s="12"/>
      <c r="J170" s="12"/>
      <c r="K170" s="12"/>
      <c r="L170" s="12"/>
      <c r="M170" s="12"/>
      <c r="N170" s="12"/>
      <c r="O170" s="107"/>
      <c r="P170" s="105"/>
      <c r="Q170" s="105"/>
      <c r="R170" s="107"/>
      <c r="S170" s="107"/>
      <c r="T170" s="107"/>
      <c r="U170" s="107"/>
      <c r="V170" s="107"/>
      <c r="W170" s="157"/>
      <c r="X170" s="12"/>
      <c r="Y170" s="12"/>
    </row>
    <row r="171" spans="2:25" x14ac:dyDescent="0.25">
      <c r="B171" s="12"/>
      <c r="C171" s="12"/>
      <c r="D171" s="12"/>
      <c r="E171" s="12"/>
      <c r="F171" s="12"/>
      <c r="G171" s="12"/>
      <c r="H171" s="12"/>
      <c r="I171" s="12"/>
      <c r="J171" s="12"/>
      <c r="K171" s="12"/>
      <c r="L171" s="12"/>
      <c r="M171" s="12"/>
      <c r="N171" s="12"/>
      <c r="O171" s="107"/>
      <c r="P171" s="105"/>
      <c r="Q171" s="105"/>
      <c r="R171" s="107"/>
      <c r="S171" s="107"/>
      <c r="T171" s="107"/>
      <c r="U171" s="107"/>
      <c r="V171" s="107"/>
      <c r="W171" s="157"/>
      <c r="X171" s="12"/>
      <c r="Y171" s="12"/>
    </row>
    <row r="172" spans="2:25" x14ac:dyDescent="0.25">
      <c r="B172" s="12"/>
      <c r="C172" s="12"/>
      <c r="D172" s="12"/>
      <c r="E172" s="12"/>
      <c r="F172" s="12"/>
      <c r="G172" s="12"/>
      <c r="H172" s="12"/>
      <c r="I172" s="12"/>
      <c r="J172" s="12"/>
      <c r="K172" s="12"/>
      <c r="L172" s="12"/>
      <c r="M172" s="12"/>
      <c r="N172" s="12"/>
      <c r="O172" s="107"/>
      <c r="P172" s="105"/>
      <c r="Q172" s="105"/>
      <c r="R172" s="107"/>
      <c r="S172" s="107"/>
      <c r="T172" s="107"/>
      <c r="U172" s="107"/>
      <c r="V172" s="107"/>
      <c r="W172" s="157"/>
      <c r="X172" s="12"/>
      <c r="Y172" s="12"/>
    </row>
    <row r="173" spans="2:25" x14ac:dyDescent="0.25">
      <c r="B173" s="12"/>
      <c r="C173" s="12"/>
      <c r="D173" s="12"/>
      <c r="E173" s="12"/>
      <c r="F173" s="12"/>
      <c r="G173" s="12"/>
      <c r="H173" s="12"/>
      <c r="I173" s="12"/>
      <c r="J173" s="12"/>
      <c r="K173" s="12"/>
      <c r="L173" s="12"/>
      <c r="M173" s="12"/>
      <c r="N173" s="12"/>
      <c r="O173" s="107"/>
      <c r="P173" s="105"/>
      <c r="Q173" s="105"/>
      <c r="R173" s="107"/>
      <c r="S173" s="107"/>
      <c r="T173" s="107"/>
      <c r="U173" s="107"/>
      <c r="V173" s="107"/>
      <c r="W173" s="157"/>
      <c r="X173" s="12"/>
      <c r="Y173" s="12"/>
    </row>
    <row r="174" spans="2:25" x14ac:dyDescent="0.25">
      <c r="B174" s="12"/>
      <c r="C174" s="12"/>
      <c r="D174" s="12"/>
      <c r="E174" s="12"/>
      <c r="F174" s="12"/>
      <c r="G174" s="12"/>
      <c r="H174" s="12"/>
      <c r="I174" s="12"/>
      <c r="J174" s="12"/>
      <c r="K174" s="12"/>
      <c r="L174" s="12"/>
      <c r="M174" s="12"/>
      <c r="N174" s="12"/>
      <c r="O174" s="107"/>
      <c r="P174" s="105"/>
      <c r="Q174" s="105"/>
      <c r="R174" s="107"/>
      <c r="S174" s="107"/>
      <c r="T174" s="107"/>
      <c r="U174" s="107"/>
      <c r="V174" s="107"/>
      <c r="W174" s="157"/>
      <c r="X174" s="12"/>
      <c r="Y174" s="12"/>
    </row>
    <row r="175" spans="2:25" x14ac:dyDescent="0.25">
      <c r="B175" s="12"/>
      <c r="C175" s="12"/>
      <c r="D175" s="12"/>
      <c r="E175" s="12"/>
      <c r="F175" s="12"/>
      <c r="G175" s="12"/>
      <c r="H175" s="12"/>
      <c r="I175" s="12"/>
      <c r="J175" s="12"/>
      <c r="K175" s="12"/>
      <c r="L175" s="12"/>
      <c r="M175" s="12"/>
      <c r="N175" s="12"/>
      <c r="O175" s="107"/>
      <c r="P175" s="105"/>
      <c r="Q175" s="105"/>
      <c r="R175" s="107"/>
      <c r="S175" s="107"/>
      <c r="T175" s="107"/>
      <c r="U175" s="107"/>
      <c r="V175" s="107"/>
      <c r="W175" s="157"/>
      <c r="X175" s="12"/>
      <c r="Y175" s="12"/>
    </row>
    <row r="176" spans="2:25" x14ac:dyDescent="0.25">
      <c r="B176" s="12"/>
      <c r="C176" s="12"/>
      <c r="D176" s="12"/>
      <c r="E176" s="12"/>
      <c r="F176" s="12"/>
      <c r="G176" s="12"/>
      <c r="H176" s="12"/>
      <c r="I176" s="12"/>
      <c r="J176" s="12"/>
      <c r="K176" s="12"/>
      <c r="L176" s="12"/>
      <c r="M176" s="12"/>
      <c r="N176" s="12"/>
      <c r="O176" s="107"/>
      <c r="P176" s="105"/>
      <c r="Q176" s="105"/>
      <c r="R176" s="107"/>
      <c r="S176" s="107"/>
      <c r="T176" s="107"/>
      <c r="U176" s="107"/>
      <c r="V176" s="107"/>
      <c r="W176" s="157"/>
      <c r="X176" s="12"/>
      <c r="Y176" s="12"/>
    </row>
    <row r="177" spans="2:25" x14ac:dyDescent="0.25">
      <c r="B177" s="12"/>
      <c r="C177" s="12"/>
      <c r="D177" s="12"/>
      <c r="E177" s="12"/>
      <c r="F177" s="12"/>
      <c r="G177" s="12"/>
      <c r="H177" s="12"/>
      <c r="I177" s="12"/>
      <c r="J177" s="12"/>
      <c r="K177" s="12"/>
      <c r="L177" s="12"/>
      <c r="M177" s="12"/>
      <c r="N177" s="12"/>
      <c r="O177" s="107"/>
      <c r="P177" s="105"/>
      <c r="Q177" s="105"/>
      <c r="R177" s="107"/>
      <c r="S177" s="107"/>
      <c r="T177" s="107"/>
      <c r="U177" s="107"/>
      <c r="V177" s="107"/>
      <c r="W177" s="157"/>
      <c r="X177" s="12"/>
      <c r="Y177" s="12"/>
    </row>
    <row r="178" spans="2:25" x14ac:dyDescent="0.25">
      <c r="B178" s="12"/>
      <c r="C178" s="12"/>
      <c r="D178" s="12"/>
      <c r="E178" s="12"/>
      <c r="F178" s="12"/>
      <c r="G178" s="12"/>
      <c r="H178" s="12"/>
      <c r="I178" s="12"/>
      <c r="J178" s="12"/>
      <c r="K178" s="12"/>
      <c r="L178" s="12"/>
      <c r="M178" s="12"/>
      <c r="N178" s="12"/>
      <c r="O178" s="107"/>
      <c r="P178" s="105"/>
      <c r="Q178" s="105"/>
      <c r="R178" s="107"/>
      <c r="S178" s="107"/>
      <c r="T178" s="107"/>
      <c r="U178" s="107"/>
      <c r="V178" s="107"/>
      <c r="W178" s="157"/>
      <c r="X178" s="12"/>
      <c r="Y178" s="12"/>
    </row>
    <row r="179" spans="2:25" x14ac:dyDescent="0.25">
      <c r="B179" s="12"/>
      <c r="C179" s="12"/>
      <c r="D179" s="12"/>
      <c r="E179" s="12"/>
      <c r="F179" s="12"/>
      <c r="G179" s="12"/>
      <c r="H179" s="12"/>
      <c r="I179" s="12"/>
      <c r="J179" s="12"/>
      <c r="K179" s="12"/>
      <c r="L179" s="12"/>
      <c r="M179" s="12"/>
      <c r="N179" s="12"/>
      <c r="O179" s="107"/>
      <c r="P179" s="105"/>
      <c r="Q179" s="105"/>
      <c r="R179" s="107"/>
      <c r="S179" s="107"/>
      <c r="T179" s="107"/>
      <c r="U179" s="107"/>
      <c r="V179" s="107"/>
      <c r="W179" s="157"/>
      <c r="X179" s="12"/>
      <c r="Y179" s="12"/>
    </row>
    <row r="180" spans="2:25" x14ac:dyDescent="0.25">
      <c r="B180" s="12"/>
      <c r="C180" s="12"/>
      <c r="D180" s="12"/>
      <c r="E180" s="12"/>
      <c r="F180" s="12"/>
      <c r="G180" s="12"/>
      <c r="H180" s="12"/>
      <c r="I180" s="12"/>
      <c r="J180" s="12"/>
      <c r="K180" s="12"/>
      <c r="L180" s="12"/>
      <c r="M180" s="12"/>
      <c r="N180" s="12"/>
      <c r="O180" s="107"/>
      <c r="P180" s="105"/>
      <c r="Q180" s="105"/>
      <c r="R180" s="107"/>
      <c r="S180" s="107"/>
      <c r="T180" s="107"/>
      <c r="U180" s="107"/>
      <c r="V180" s="107"/>
      <c r="W180" s="157"/>
      <c r="X180" s="12"/>
      <c r="Y180" s="12"/>
    </row>
    <row r="181" spans="2:25" x14ac:dyDescent="0.25">
      <c r="B181" s="12"/>
      <c r="C181" s="12"/>
      <c r="D181" s="12"/>
      <c r="E181" s="12"/>
      <c r="F181" s="12"/>
      <c r="G181" s="12"/>
      <c r="H181" s="12"/>
      <c r="I181" s="12"/>
      <c r="J181" s="12"/>
      <c r="K181" s="12"/>
      <c r="L181" s="12"/>
      <c r="M181" s="12"/>
      <c r="N181" s="12"/>
      <c r="O181" s="107"/>
      <c r="P181" s="105"/>
      <c r="Q181" s="105"/>
      <c r="R181" s="107"/>
      <c r="S181" s="107"/>
      <c r="T181" s="107"/>
      <c r="U181" s="107"/>
      <c r="V181" s="107"/>
      <c r="W181" s="157"/>
      <c r="X181" s="12"/>
      <c r="Y181" s="12"/>
    </row>
    <row r="182" spans="2:25" x14ac:dyDescent="0.25">
      <c r="B182" s="12"/>
      <c r="C182" s="12"/>
      <c r="D182" s="12"/>
      <c r="E182" s="12"/>
      <c r="F182" s="12"/>
      <c r="G182" s="12"/>
      <c r="H182" s="12"/>
      <c r="I182" s="12"/>
      <c r="J182" s="12"/>
      <c r="K182" s="12"/>
      <c r="L182" s="12"/>
      <c r="M182" s="12"/>
      <c r="N182" s="12"/>
      <c r="O182" s="107"/>
      <c r="P182" s="105"/>
      <c r="Q182" s="105"/>
      <c r="R182" s="107"/>
      <c r="S182" s="107"/>
      <c r="T182" s="107"/>
      <c r="U182" s="107"/>
      <c r="V182" s="107"/>
      <c r="W182" s="157"/>
      <c r="X182" s="12"/>
      <c r="Y182" s="12"/>
    </row>
    <row r="183" spans="2:25" x14ac:dyDescent="0.25">
      <c r="B183" s="12"/>
      <c r="C183" s="12"/>
      <c r="D183" s="12"/>
      <c r="E183" s="12"/>
      <c r="F183" s="12"/>
      <c r="G183" s="12"/>
      <c r="H183" s="12"/>
      <c r="I183" s="12"/>
      <c r="J183" s="12"/>
      <c r="K183" s="12"/>
      <c r="L183" s="12"/>
      <c r="M183" s="12"/>
      <c r="N183" s="12"/>
      <c r="O183" s="107"/>
      <c r="P183" s="105"/>
      <c r="Q183" s="105"/>
      <c r="R183" s="107"/>
      <c r="S183" s="107"/>
      <c r="T183" s="107"/>
      <c r="U183" s="107"/>
      <c r="V183" s="107"/>
      <c r="W183" s="157"/>
      <c r="X183" s="12"/>
      <c r="Y183" s="12"/>
    </row>
    <row r="184" spans="2:25" x14ac:dyDescent="0.25">
      <c r="B184" s="12"/>
      <c r="C184" s="12"/>
      <c r="D184" s="12"/>
      <c r="E184" s="12"/>
      <c r="F184" s="12"/>
      <c r="G184" s="12"/>
      <c r="H184" s="12"/>
      <c r="I184" s="12"/>
      <c r="J184" s="12"/>
      <c r="K184" s="12"/>
      <c r="L184" s="12"/>
      <c r="M184" s="12"/>
      <c r="N184" s="12"/>
      <c r="O184" s="107"/>
      <c r="P184" s="105"/>
      <c r="Q184" s="105"/>
      <c r="R184" s="107"/>
      <c r="S184" s="107"/>
      <c r="T184" s="107"/>
      <c r="U184" s="107"/>
      <c r="V184" s="107"/>
      <c r="W184" s="157"/>
      <c r="X184" s="12"/>
      <c r="Y184" s="12"/>
    </row>
    <row r="185" spans="2:25" x14ac:dyDescent="0.25">
      <c r="B185" s="12"/>
      <c r="C185" s="12"/>
      <c r="D185" s="12"/>
      <c r="E185" s="12"/>
      <c r="F185" s="12"/>
      <c r="G185" s="12"/>
      <c r="H185" s="12"/>
      <c r="I185" s="12"/>
      <c r="J185" s="12"/>
      <c r="K185" s="12"/>
      <c r="L185" s="12"/>
      <c r="M185" s="12"/>
      <c r="N185" s="12"/>
      <c r="O185" s="107"/>
      <c r="P185" s="105"/>
      <c r="Q185" s="105"/>
      <c r="R185" s="107"/>
      <c r="S185" s="107"/>
      <c r="T185" s="107"/>
      <c r="U185" s="107"/>
      <c r="V185" s="107"/>
      <c r="W185" s="157"/>
      <c r="X185" s="12"/>
      <c r="Y185" s="12"/>
    </row>
    <row r="186" spans="2:25" x14ac:dyDescent="0.25">
      <c r="B186" s="12"/>
      <c r="C186" s="12"/>
      <c r="D186" s="12"/>
      <c r="E186" s="12"/>
      <c r="F186" s="12"/>
      <c r="G186" s="12"/>
      <c r="H186" s="12"/>
      <c r="I186" s="12"/>
      <c r="J186" s="12"/>
      <c r="K186" s="12"/>
      <c r="L186" s="12"/>
      <c r="M186" s="12"/>
      <c r="N186" s="12"/>
      <c r="O186" s="107"/>
      <c r="P186" s="105"/>
      <c r="Q186" s="105"/>
      <c r="R186" s="107"/>
      <c r="S186" s="107"/>
      <c r="T186" s="107"/>
      <c r="U186" s="107"/>
      <c r="V186" s="107"/>
      <c r="W186" s="157"/>
      <c r="X186" s="12"/>
      <c r="Y186" s="12"/>
    </row>
    <row r="187" spans="2:25" x14ac:dyDescent="0.25">
      <c r="B187" s="12"/>
      <c r="C187" s="12"/>
      <c r="D187" s="12"/>
      <c r="E187" s="12"/>
      <c r="F187" s="12"/>
      <c r="G187" s="12"/>
      <c r="H187" s="12"/>
      <c r="I187" s="12"/>
      <c r="J187" s="12"/>
      <c r="K187" s="12"/>
      <c r="L187" s="12"/>
      <c r="M187" s="12"/>
      <c r="N187" s="12"/>
      <c r="O187" s="107"/>
      <c r="P187" s="105"/>
      <c r="Q187" s="105"/>
      <c r="R187" s="107"/>
      <c r="S187" s="107"/>
      <c r="T187" s="107"/>
      <c r="U187" s="107"/>
      <c r="V187" s="107"/>
      <c r="W187" s="157"/>
      <c r="X187" s="12"/>
      <c r="Y187" s="12"/>
    </row>
    <row r="188" spans="2:25" x14ac:dyDescent="0.25">
      <c r="B188" s="12"/>
      <c r="C188" s="12"/>
      <c r="D188" s="12"/>
      <c r="E188" s="12"/>
      <c r="F188" s="12"/>
      <c r="G188" s="12"/>
      <c r="H188" s="12"/>
      <c r="I188" s="12"/>
      <c r="J188" s="12"/>
      <c r="K188" s="12"/>
      <c r="L188" s="12"/>
      <c r="M188" s="12"/>
      <c r="N188" s="12"/>
      <c r="O188" s="107"/>
      <c r="P188" s="105"/>
      <c r="Q188" s="105"/>
      <c r="R188" s="107"/>
      <c r="S188" s="107"/>
      <c r="T188" s="107"/>
      <c r="U188" s="107"/>
      <c r="V188" s="107"/>
      <c r="W188" s="157"/>
      <c r="X188" s="12"/>
      <c r="Y188" s="12"/>
    </row>
    <row r="189" spans="2:25" x14ac:dyDescent="0.25">
      <c r="B189" s="12"/>
      <c r="C189" s="12"/>
      <c r="D189" s="12"/>
      <c r="E189" s="12"/>
      <c r="F189" s="12"/>
      <c r="G189" s="12"/>
      <c r="H189" s="12"/>
      <c r="I189" s="12"/>
      <c r="J189" s="12"/>
      <c r="K189" s="12"/>
      <c r="L189" s="12"/>
      <c r="M189" s="12"/>
      <c r="N189" s="12"/>
      <c r="O189" s="107"/>
      <c r="P189" s="105"/>
      <c r="Q189" s="105"/>
      <c r="R189" s="107"/>
      <c r="S189" s="107"/>
      <c r="T189" s="107"/>
      <c r="U189" s="107"/>
      <c r="V189" s="107"/>
      <c r="W189" s="157"/>
      <c r="X189" s="12"/>
      <c r="Y189" s="12"/>
    </row>
    <row r="190" spans="2:25" x14ac:dyDescent="0.25">
      <c r="B190" s="12"/>
      <c r="C190" s="12"/>
      <c r="D190" s="12"/>
      <c r="E190" s="12"/>
      <c r="F190" s="12"/>
      <c r="G190" s="12"/>
      <c r="H190" s="12"/>
      <c r="I190" s="12"/>
      <c r="J190" s="12"/>
      <c r="K190" s="12"/>
      <c r="L190" s="12"/>
      <c r="M190" s="12"/>
      <c r="N190" s="12"/>
      <c r="O190" s="107"/>
      <c r="P190" s="105"/>
      <c r="Q190" s="105"/>
      <c r="R190" s="107"/>
      <c r="S190" s="107"/>
      <c r="T190" s="107"/>
      <c r="U190" s="107"/>
      <c r="V190" s="107"/>
      <c r="W190" s="157"/>
      <c r="X190" s="12"/>
      <c r="Y190" s="12"/>
    </row>
    <row r="191" spans="2:25" x14ac:dyDescent="0.25">
      <c r="B191" s="12"/>
      <c r="C191" s="12"/>
      <c r="D191" s="12"/>
      <c r="E191" s="12"/>
      <c r="F191" s="12"/>
      <c r="G191" s="12"/>
      <c r="H191" s="12"/>
      <c r="I191" s="12"/>
      <c r="J191" s="12"/>
      <c r="K191" s="12"/>
      <c r="L191" s="12"/>
      <c r="M191" s="12"/>
      <c r="N191" s="12"/>
      <c r="O191" s="107"/>
      <c r="P191" s="105"/>
      <c r="Q191" s="105"/>
      <c r="R191" s="107"/>
      <c r="S191" s="107"/>
      <c r="T191" s="107"/>
      <c r="U191" s="107"/>
      <c r="V191" s="107"/>
      <c r="W191" s="157"/>
      <c r="X191" s="12"/>
      <c r="Y191" s="12"/>
    </row>
    <row r="192" spans="2:25" x14ac:dyDescent="0.25">
      <c r="B192" s="12"/>
      <c r="C192" s="12"/>
      <c r="D192" s="12"/>
      <c r="E192" s="12"/>
      <c r="F192" s="12"/>
      <c r="G192" s="12"/>
      <c r="H192" s="12"/>
      <c r="I192" s="12"/>
      <c r="J192" s="12"/>
      <c r="K192" s="12"/>
      <c r="L192" s="12"/>
      <c r="M192" s="12"/>
      <c r="N192" s="12"/>
      <c r="O192" s="107"/>
      <c r="P192" s="105"/>
      <c r="Q192" s="105"/>
      <c r="R192" s="107"/>
      <c r="S192" s="107"/>
      <c r="T192" s="107"/>
      <c r="U192" s="107"/>
      <c r="V192" s="107"/>
      <c r="W192" s="157"/>
      <c r="X192" s="12"/>
      <c r="Y192" s="12"/>
    </row>
    <row r="193" spans="2:25" x14ac:dyDescent="0.25">
      <c r="B193" s="12"/>
      <c r="C193" s="12"/>
      <c r="D193" s="12"/>
      <c r="E193" s="12"/>
      <c r="F193" s="12"/>
      <c r="G193" s="12"/>
      <c r="H193" s="12"/>
      <c r="I193" s="12"/>
      <c r="J193" s="12"/>
      <c r="K193" s="12"/>
      <c r="L193" s="12"/>
      <c r="M193" s="12"/>
      <c r="N193" s="12"/>
      <c r="O193" s="107"/>
      <c r="P193" s="105"/>
      <c r="Q193" s="105"/>
      <c r="R193" s="107"/>
      <c r="S193" s="107"/>
      <c r="T193" s="107"/>
      <c r="U193" s="107"/>
      <c r="V193" s="107"/>
      <c r="W193" s="157"/>
      <c r="X193" s="12"/>
      <c r="Y193" s="12"/>
    </row>
    <row r="194" spans="2:25" x14ac:dyDescent="0.25">
      <c r="B194" s="12"/>
      <c r="C194" s="12"/>
      <c r="D194" s="12"/>
      <c r="E194" s="12"/>
      <c r="F194" s="12"/>
      <c r="G194" s="12"/>
      <c r="H194" s="12"/>
      <c r="I194" s="12"/>
      <c r="J194" s="12"/>
      <c r="K194" s="12"/>
      <c r="L194" s="12"/>
      <c r="M194" s="12"/>
      <c r="N194" s="12"/>
      <c r="O194" s="107"/>
      <c r="P194" s="105"/>
      <c r="Q194" s="105"/>
      <c r="R194" s="107"/>
      <c r="S194" s="107"/>
      <c r="T194" s="107"/>
      <c r="U194" s="107"/>
      <c r="V194" s="107"/>
      <c r="W194" s="157"/>
      <c r="X194" s="12"/>
      <c r="Y194" s="12"/>
    </row>
    <row r="195" spans="2:25" x14ac:dyDescent="0.25">
      <c r="B195" s="12"/>
      <c r="C195" s="12"/>
      <c r="D195" s="12"/>
      <c r="E195" s="12"/>
      <c r="F195" s="12"/>
      <c r="G195" s="12"/>
      <c r="H195" s="12"/>
      <c r="I195" s="12"/>
      <c r="J195" s="12"/>
      <c r="K195" s="12"/>
      <c r="L195" s="12"/>
      <c r="M195" s="12"/>
      <c r="N195" s="12"/>
      <c r="O195" s="107"/>
      <c r="P195" s="105"/>
      <c r="Q195" s="105"/>
      <c r="R195" s="107"/>
      <c r="S195" s="107"/>
      <c r="T195" s="107"/>
      <c r="U195" s="107"/>
      <c r="V195" s="107"/>
      <c r="W195" s="157"/>
      <c r="X195" s="12"/>
      <c r="Y195" s="12"/>
    </row>
    <row r="196" spans="2:25" x14ac:dyDescent="0.25">
      <c r="B196" s="12"/>
      <c r="C196" s="12"/>
      <c r="D196" s="12"/>
      <c r="E196" s="12"/>
      <c r="F196" s="12"/>
      <c r="G196" s="12"/>
      <c r="H196" s="12"/>
      <c r="I196" s="12"/>
      <c r="J196" s="12"/>
      <c r="K196" s="12"/>
      <c r="L196" s="12"/>
      <c r="M196" s="12"/>
      <c r="N196" s="12"/>
      <c r="O196" s="107"/>
      <c r="P196" s="105"/>
      <c r="Q196" s="105"/>
      <c r="R196" s="107"/>
      <c r="S196" s="107"/>
      <c r="T196" s="107"/>
      <c r="U196" s="107"/>
      <c r="V196" s="107"/>
      <c r="W196" s="157"/>
      <c r="X196" s="12"/>
      <c r="Y196" s="12"/>
    </row>
    <row r="197" spans="2:25" x14ac:dyDescent="0.25">
      <c r="B197" s="12"/>
      <c r="C197" s="12"/>
      <c r="D197" s="12"/>
      <c r="E197" s="12"/>
      <c r="F197" s="12"/>
      <c r="G197" s="12"/>
      <c r="H197" s="12"/>
      <c r="I197" s="12"/>
      <c r="J197" s="12"/>
      <c r="K197" s="12"/>
      <c r="L197" s="12"/>
      <c r="M197" s="12"/>
      <c r="N197" s="12"/>
      <c r="O197" s="107"/>
      <c r="P197" s="105"/>
      <c r="Q197" s="105"/>
      <c r="R197" s="107"/>
      <c r="S197" s="107"/>
      <c r="T197" s="107"/>
      <c r="U197" s="107"/>
      <c r="V197" s="107"/>
      <c r="W197" s="157"/>
      <c r="X197" s="12"/>
      <c r="Y197" s="12"/>
    </row>
    <row r="198" spans="2:25" x14ac:dyDescent="0.25">
      <c r="B198" s="12"/>
      <c r="C198" s="12"/>
      <c r="D198" s="12"/>
      <c r="E198" s="12"/>
      <c r="F198" s="12"/>
      <c r="G198" s="12"/>
      <c r="H198" s="12"/>
      <c r="I198" s="12"/>
      <c r="J198" s="12"/>
      <c r="K198" s="12"/>
      <c r="L198" s="12"/>
      <c r="M198" s="12"/>
      <c r="N198" s="12"/>
      <c r="O198" s="107"/>
      <c r="P198" s="105"/>
      <c r="Q198" s="105"/>
      <c r="R198" s="107"/>
      <c r="S198" s="107"/>
      <c r="T198" s="107"/>
      <c r="U198" s="107"/>
      <c r="V198" s="107"/>
      <c r="W198" s="157"/>
      <c r="X198" s="12"/>
      <c r="Y198" s="12"/>
    </row>
    <row r="199" spans="2:25" x14ac:dyDescent="0.25">
      <c r="B199" s="12"/>
      <c r="C199" s="12"/>
      <c r="D199" s="12"/>
      <c r="E199" s="12"/>
      <c r="F199" s="12"/>
      <c r="G199" s="12"/>
      <c r="H199" s="12"/>
      <c r="I199" s="12"/>
      <c r="J199" s="12"/>
      <c r="K199" s="12"/>
      <c r="L199" s="12"/>
      <c r="M199" s="12"/>
      <c r="N199" s="12"/>
      <c r="O199" s="107"/>
      <c r="P199" s="105"/>
      <c r="Q199" s="105"/>
      <c r="R199" s="107"/>
      <c r="S199" s="107"/>
      <c r="T199" s="107"/>
      <c r="U199" s="107"/>
      <c r="V199" s="107"/>
      <c r="W199" s="157"/>
      <c r="X199" s="12"/>
      <c r="Y199" s="12"/>
    </row>
    <row r="200" spans="2:25" x14ac:dyDescent="0.25">
      <c r="B200" s="12"/>
      <c r="C200" s="12"/>
      <c r="D200" s="12"/>
      <c r="E200" s="12"/>
      <c r="F200" s="12"/>
      <c r="G200" s="12"/>
      <c r="H200" s="12"/>
      <c r="I200" s="12"/>
      <c r="J200" s="12"/>
      <c r="K200" s="12"/>
      <c r="L200" s="12"/>
      <c r="M200" s="12"/>
      <c r="N200" s="12"/>
      <c r="O200" s="107"/>
      <c r="P200" s="105"/>
      <c r="Q200" s="105"/>
      <c r="R200" s="107"/>
      <c r="S200" s="107"/>
      <c r="T200" s="107"/>
      <c r="U200" s="107"/>
      <c r="V200" s="107"/>
      <c r="W200" s="157"/>
      <c r="X200" s="12"/>
      <c r="Y200" s="12"/>
    </row>
    <row r="201" spans="2:25" x14ac:dyDescent="0.25">
      <c r="B201" s="12"/>
      <c r="C201" s="12"/>
      <c r="D201" s="12"/>
      <c r="E201" s="12"/>
      <c r="F201" s="12"/>
      <c r="G201" s="12"/>
      <c r="H201" s="12"/>
      <c r="I201" s="12"/>
      <c r="J201" s="12"/>
      <c r="K201" s="12"/>
      <c r="L201" s="12"/>
      <c r="M201" s="12"/>
      <c r="N201" s="12"/>
      <c r="O201" s="107"/>
      <c r="P201" s="105"/>
      <c r="Q201" s="105"/>
      <c r="R201" s="107"/>
      <c r="S201" s="107"/>
      <c r="T201" s="107"/>
      <c r="U201" s="107"/>
      <c r="V201" s="107"/>
      <c r="W201" s="157"/>
      <c r="X201" s="12"/>
      <c r="Y201" s="12"/>
    </row>
    <row r="202" spans="2:25" x14ac:dyDescent="0.25">
      <c r="B202" s="12"/>
      <c r="C202" s="12"/>
      <c r="D202" s="12"/>
      <c r="E202" s="12"/>
      <c r="F202" s="12"/>
      <c r="G202" s="12"/>
      <c r="H202" s="12"/>
      <c r="I202" s="12"/>
      <c r="J202" s="12"/>
      <c r="K202" s="12"/>
      <c r="L202" s="12"/>
      <c r="M202" s="12"/>
      <c r="N202" s="12"/>
      <c r="O202" s="107"/>
      <c r="P202" s="105"/>
      <c r="Q202" s="105"/>
      <c r="R202" s="107"/>
      <c r="S202" s="107"/>
      <c r="T202" s="107"/>
      <c r="U202" s="107"/>
      <c r="V202" s="107"/>
      <c r="W202" s="157"/>
      <c r="X202" s="12"/>
      <c r="Y202" s="12"/>
    </row>
    <row r="203" spans="2:25" x14ac:dyDescent="0.25">
      <c r="B203" s="12"/>
      <c r="C203" s="12"/>
      <c r="D203" s="12"/>
      <c r="E203" s="12"/>
      <c r="F203" s="12"/>
      <c r="G203" s="12"/>
      <c r="H203" s="12"/>
      <c r="I203" s="12"/>
      <c r="J203" s="12"/>
      <c r="K203" s="12"/>
      <c r="L203" s="12"/>
      <c r="M203" s="12"/>
      <c r="N203" s="12"/>
      <c r="O203" s="107"/>
      <c r="P203" s="105"/>
      <c r="Q203" s="105"/>
      <c r="R203" s="107"/>
      <c r="S203" s="107"/>
      <c r="T203" s="107"/>
      <c r="U203" s="107"/>
      <c r="V203" s="107"/>
      <c r="W203" s="157"/>
      <c r="X203" s="12"/>
      <c r="Y203" s="12"/>
    </row>
    <row r="204" spans="2:25" x14ac:dyDescent="0.25">
      <c r="B204" s="12"/>
      <c r="C204" s="12"/>
      <c r="D204" s="12"/>
      <c r="E204" s="12"/>
      <c r="F204" s="12"/>
      <c r="G204" s="12"/>
      <c r="H204" s="12"/>
      <c r="I204" s="12"/>
      <c r="J204" s="12"/>
      <c r="K204" s="12"/>
      <c r="L204" s="12"/>
      <c r="M204" s="12"/>
      <c r="N204" s="12"/>
      <c r="O204" s="107"/>
      <c r="P204" s="105"/>
      <c r="Q204" s="105"/>
      <c r="R204" s="107"/>
      <c r="S204" s="107"/>
      <c r="T204" s="107"/>
      <c r="U204" s="107"/>
      <c r="V204" s="107"/>
      <c r="W204" s="157"/>
      <c r="X204" s="12"/>
      <c r="Y204" s="12"/>
    </row>
    <row r="205" spans="2:25" x14ac:dyDescent="0.25">
      <c r="B205" s="12"/>
      <c r="C205" s="12"/>
      <c r="D205" s="12"/>
      <c r="E205" s="12"/>
      <c r="F205" s="12"/>
      <c r="G205" s="12"/>
      <c r="H205" s="12"/>
      <c r="I205" s="12"/>
      <c r="J205" s="12"/>
      <c r="K205" s="12"/>
      <c r="L205" s="12"/>
      <c r="M205" s="12"/>
      <c r="N205" s="12"/>
      <c r="O205" s="107"/>
      <c r="P205" s="105"/>
      <c r="Q205" s="105"/>
      <c r="R205" s="107"/>
      <c r="S205" s="107"/>
      <c r="T205" s="107"/>
      <c r="U205" s="107"/>
      <c r="V205" s="107"/>
      <c r="W205" s="157"/>
      <c r="X205" s="12"/>
      <c r="Y205" s="12"/>
    </row>
    <row r="206" spans="2:25" x14ac:dyDescent="0.25">
      <c r="B206" s="12"/>
      <c r="C206" s="12"/>
      <c r="D206" s="12"/>
      <c r="E206" s="12"/>
      <c r="F206" s="12"/>
      <c r="G206" s="12"/>
      <c r="H206" s="12"/>
      <c r="I206" s="12"/>
      <c r="J206" s="12"/>
      <c r="K206" s="12"/>
      <c r="L206" s="12"/>
      <c r="M206" s="12"/>
      <c r="N206" s="12"/>
      <c r="O206" s="107"/>
      <c r="P206" s="105"/>
      <c r="Q206" s="105"/>
      <c r="R206" s="107"/>
      <c r="S206" s="107"/>
      <c r="T206" s="107"/>
      <c r="U206" s="107"/>
      <c r="V206" s="107"/>
      <c r="W206" s="157"/>
      <c r="X206" s="12"/>
      <c r="Y206" s="12"/>
    </row>
    <row r="207" spans="2:25" x14ac:dyDescent="0.25">
      <c r="B207" s="12"/>
      <c r="C207" s="12"/>
      <c r="D207" s="12"/>
      <c r="E207" s="12"/>
      <c r="F207" s="12"/>
      <c r="G207" s="12"/>
      <c r="H207" s="12"/>
      <c r="I207" s="12"/>
      <c r="J207" s="12"/>
      <c r="K207" s="12"/>
      <c r="L207" s="12"/>
      <c r="M207" s="12"/>
      <c r="N207" s="12"/>
      <c r="O207" s="107"/>
      <c r="P207" s="105"/>
      <c r="Q207" s="105"/>
      <c r="R207" s="107"/>
      <c r="S207" s="107"/>
      <c r="T207" s="107"/>
      <c r="U207" s="107"/>
      <c r="V207" s="107"/>
      <c r="W207" s="157"/>
      <c r="X207" s="12"/>
      <c r="Y207" s="12"/>
    </row>
    <row r="208" spans="2:25" x14ac:dyDescent="0.25">
      <c r="B208" s="12"/>
      <c r="C208" s="12"/>
      <c r="D208" s="12"/>
      <c r="E208" s="12"/>
      <c r="F208" s="12"/>
      <c r="G208" s="12"/>
      <c r="H208" s="12"/>
      <c r="I208" s="12"/>
      <c r="J208" s="12"/>
      <c r="K208" s="12"/>
      <c r="L208" s="12"/>
      <c r="M208" s="12"/>
      <c r="N208" s="12"/>
      <c r="O208" s="107"/>
      <c r="P208" s="105"/>
      <c r="Q208" s="105"/>
      <c r="R208" s="107"/>
      <c r="S208" s="107"/>
      <c r="T208" s="107"/>
      <c r="U208" s="107"/>
      <c r="V208" s="107"/>
      <c r="W208" s="157"/>
      <c r="X208" s="12"/>
      <c r="Y208" s="12"/>
    </row>
    <row r="209" spans="2:25" x14ac:dyDescent="0.25">
      <c r="B209" s="12"/>
      <c r="C209" s="12"/>
      <c r="D209" s="12"/>
      <c r="E209" s="12"/>
      <c r="F209" s="12"/>
      <c r="G209" s="12"/>
      <c r="H209" s="12"/>
      <c r="I209" s="12"/>
      <c r="J209" s="12"/>
      <c r="K209" s="12"/>
      <c r="L209" s="12"/>
      <c r="M209" s="12"/>
      <c r="N209" s="12"/>
      <c r="O209" s="107"/>
      <c r="P209" s="105"/>
      <c r="Q209" s="105"/>
      <c r="R209" s="107"/>
      <c r="S209" s="107"/>
      <c r="T209" s="107"/>
      <c r="U209" s="107"/>
      <c r="V209" s="107"/>
      <c r="W209" s="157"/>
      <c r="X209" s="12"/>
      <c r="Y209" s="12"/>
    </row>
    <row r="210" spans="2:25" x14ac:dyDescent="0.25">
      <c r="B210" s="12"/>
      <c r="C210" s="12"/>
      <c r="D210" s="12"/>
      <c r="E210" s="12"/>
      <c r="F210" s="12"/>
      <c r="G210" s="12"/>
      <c r="H210" s="12"/>
      <c r="I210" s="12"/>
      <c r="J210" s="12"/>
      <c r="K210" s="12"/>
      <c r="L210" s="12"/>
      <c r="M210" s="12"/>
      <c r="N210" s="12"/>
      <c r="O210" s="107"/>
      <c r="P210" s="105"/>
      <c r="Q210" s="105"/>
      <c r="R210" s="107"/>
      <c r="S210" s="107"/>
      <c r="T210" s="107"/>
      <c r="U210" s="107"/>
      <c r="V210" s="107"/>
      <c r="W210" s="157"/>
      <c r="X210" s="12"/>
      <c r="Y210" s="12"/>
    </row>
    <row r="211" spans="2:25" x14ac:dyDescent="0.25">
      <c r="B211" s="12"/>
      <c r="C211" s="12"/>
      <c r="D211" s="12"/>
      <c r="E211" s="12"/>
      <c r="F211" s="12"/>
      <c r="G211" s="12"/>
      <c r="H211" s="12"/>
      <c r="I211" s="12"/>
      <c r="J211" s="12"/>
      <c r="K211" s="12"/>
      <c r="L211" s="12"/>
      <c r="M211" s="12"/>
      <c r="N211" s="12"/>
      <c r="O211" s="107"/>
      <c r="P211" s="105"/>
      <c r="Q211" s="105"/>
      <c r="R211" s="107"/>
      <c r="S211" s="107"/>
      <c r="T211" s="107"/>
      <c r="U211" s="107"/>
      <c r="V211" s="107"/>
      <c r="W211" s="157"/>
      <c r="X211" s="12"/>
      <c r="Y211" s="12"/>
    </row>
    <row r="212" spans="2:25" x14ac:dyDescent="0.25">
      <c r="B212" s="12"/>
      <c r="C212" s="12"/>
      <c r="D212" s="12"/>
      <c r="E212" s="12"/>
      <c r="F212" s="12"/>
      <c r="G212" s="12"/>
      <c r="H212" s="12"/>
      <c r="I212" s="12"/>
      <c r="J212" s="12"/>
      <c r="K212" s="12"/>
      <c r="L212" s="12"/>
      <c r="M212" s="12"/>
      <c r="N212" s="12"/>
      <c r="O212" s="107"/>
      <c r="P212" s="105"/>
      <c r="Q212" s="105"/>
      <c r="R212" s="107"/>
      <c r="S212" s="107"/>
      <c r="T212" s="107"/>
      <c r="U212" s="107"/>
      <c r="V212" s="107"/>
      <c r="W212" s="157"/>
      <c r="X212" s="12"/>
      <c r="Y212" s="12"/>
    </row>
    <row r="213" spans="2:25" x14ac:dyDescent="0.25">
      <c r="B213" s="12"/>
      <c r="C213" s="12"/>
      <c r="D213" s="12"/>
      <c r="E213" s="12"/>
      <c r="F213" s="12"/>
      <c r="G213" s="12"/>
      <c r="H213" s="12"/>
      <c r="I213" s="12"/>
      <c r="J213" s="12"/>
      <c r="K213" s="12"/>
      <c r="L213" s="12"/>
      <c r="M213" s="12"/>
      <c r="N213" s="12"/>
      <c r="O213" s="107"/>
      <c r="P213" s="105"/>
      <c r="Q213" s="105"/>
      <c r="R213" s="107"/>
      <c r="S213" s="107"/>
      <c r="T213" s="107"/>
      <c r="U213" s="107"/>
      <c r="V213" s="107"/>
      <c r="W213" s="157"/>
      <c r="X213" s="12"/>
      <c r="Y213" s="12"/>
    </row>
    <row r="214" spans="2:25" x14ac:dyDescent="0.25">
      <c r="B214" s="12"/>
      <c r="C214" s="12"/>
      <c r="D214" s="12"/>
      <c r="E214" s="12"/>
      <c r="F214" s="12"/>
      <c r="G214" s="12"/>
      <c r="H214" s="12"/>
      <c r="I214" s="12"/>
      <c r="J214" s="12"/>
      <c r="K214" s="12"/>
      <c r="L214" s="12"/>
      <c r="M214" s="12"/>
      <c r="N214" s="12"/>
      <c r="O214" s="107"/>
      <c r="P214" s="105"/>
      <c r="Q214" s="105"/>
      <c r="R214" s="107"/>
      <c r="S214" s="107"/>
      <c r="T214" s="107"/>
      <c r="U214" s="107"/>
      <c r="V214" s="107"/>
      <c r="W214" s="157"/>
      <c r="X214" s="12"/>
      <c r="Y214" s="12"/>
    </row>
    <row r="215" spans="2:25" x14ac:dyDescent="0.25">
      <c r="B215" s="12"/>
      <c r="C215" s="12"/>
      <c r="D215" s="12"/>
      <c r="E215" s="12"/>
      <c r="F215" s="12"/>
      <c r="G215" s="12"/>
      <c r="H215" s="12"/>
      <c r="I215" s="12"/>
      <c r="J215" s="12"/>
      <c r="K215" s="12"/>
      <c r="L215" s="12"/>
      <c r="M215" s="12"/>
      <c r="N215" s="12"/>
      <c r="O215" s="107"/>
      <c r="P215" s="105"/>
      <c r="Q215" s="105"/>
      <c r="R215" s="107"/>
      <c r="S215" s="107"/>
      <c r="T215" s="107"/>
      <c r="U215" s="107"/>
      <c r="V215" s="107"/>
      <c r="W215" s="157"/>
      <c r="X215" s="12"/>
      <c r="Y215" s="12"/>
    </row>
    <row r="216" spans="2:25" x14ac:dyDescent="0.25">
      <c r="B216" s="12"/>
      <c r="C216" s="12"/>
      <c r="D216" s="12"/>
      <c r="E216" s="12"/>
      <c r="F216" s="12"/>
      <c r="G216" s="12"/>
      <c r="H216" s="12"/>
      <c r="I216" s="12"/>
      <c r="J216" s="12"/>
      <c r="K216" s="12"/>
      <c r="L216" s="12"/>
      <c r="M216" s="12"/>
      <c r="N216" s="12"/>
      <c r="O216" s="107"/>
      <c r="P216" s="105"/>
      <c r="Q216" s="105"/>
      <c r="R216" s="107"/>
      <c r="S216" s="107"/>
      <c r="T216" s="107"/>
      <c r="U216" s="107"/>
      <c r="V216" s="107"/>
      <c r="W216" s="157"/>
      <c r="X216" s="12"/>
      <c r="Y216" s="12"/>
    </row>
    <row r="217" spans="2:25" x14ac:dyDescent="0.25">
      <c r="B217" s="12"/>
      <c r="C217" s="12"/>
      <c r="D217" s="12"/>
      <c r="E217" s="12"/>
      <c r="F217" s="12"/>
      <c r="G217" s="12"/>
      <c r="H217" s="12"/>
      <c r="I217" s="12"/>
      <c r="J217" s="12"/>
      <c r="K217" s="12"/>
      <c r="L217" s="12"/>
      <c r="M217" s="12"/>
      <c r="N217" s="12"/>
      <c r="O217" s="107"/>
      <c r="P217" s="105"/>
      <c r="Q217" s="105"/>
      <c r="R217" s="107"/>
      <c r="S217" s="107"/>
      <c r="T217" s="107"/>
      <c r="U217" s="107"/>
      <c r="V217" s="107"/>
      <c r="W217" s="157"/>
      <c r="X217" s="12"/>
      <c r="Y217" s="12"/>
    </row>
    <row r="218" spans="2:25" x14ac:dyDescent="0.25">
      <c r="B218" s="12"/>
      <c r="C218" s="12"/>
      <c r="D218" s="12"/>
      <c r="E218" s="12"/>
      <c r="F218" s="12"/>
      <c r="G218" s="12"/>
      <c r="H218" s="12"/>
      <c r="I218" s="12"/>
      <c r="J218" s="12"/>
      <c r="K218" s="12"/>
      <c r="L218" s="12"/>
      <c r="M218" s="12"/>
      <c r="N218" s="12"/>
      <c r="O218" s="107"/>
      <c r="P218" s="105"/>
      <c r="Q218" s="105"/>
      <c r="R218" s="107"/>
      <c r="S218" s="107"/>
      <c r="T218" s="107"/>
      <c r="U218" s="107"/>
      <c r="V218" s="107"/>
      <c r="W218" s="157"/>
      <c r="X218" s="12"/>
      <c r="Y218" s="12"/>
    </row>
    <row r="219" spans="2:25" x14ac:dyDescent="0.25">
      <c r="B219" s="12"/>
      <c r="C219" s="12"/>
      <c r="D219" s="12"/>
      <c r="E219" s="12"/>
      <c r="F219" s="12"/>
      <c r="G219" s="12"/>
      <c r="H219" s="12"/>
      <c r="I219" s="12"/>
      <c r="J219" s="12"/>
      <c r="K219" s="12"/>
      <c r="L219" s="12"/>
      <c r="M219" s="12"/>
      <c r="N219" s="12"/>
      <c r="O219" s="107"/>
      <c r="P219" s="105"/>
      <c r="Q219" s="105"/>
      <c r="R219" s="107"/>
      <c r="S219" s="107"/>
      <c r="T219" s="107"/>
      <c r="U219" s="107"/>
      <c r="V219" s="107"/>
      <c r="W219" s="157"/>
      <c r="X219" s="12"/>
      <c r="Y219" s="12"/>
    </row>
    <row r="220" spans="2:25" x14ac:dyDescent="0.25">
      <c r="B220" s="12"/>
      <c r="C220" s="12"/>
      <c r="D220" s="12"/>
      <c r="E220" s="12"/>
      <c r="F220" s="12"/>
      <c r="G220" s="12"/>
      <c r="H220" s="12"/>
      <c r="I220" s="12"/>
      <c r="J220" s="12"/>
      <c r="K220" s="12"/>
      <c r="L220" s="12"/>
      <c r="M220" s="12"/>
      <c r="N220" s="12"/>
      <c r="O220" s="107"/>
      <c r="P220" s="105"/>
      <c r="Q220" s="105"/>
      <c r="R220" s="107"/>
      <c r="S220" s="107"/>
      <c r="T220" s="107"/>
      <c r="U220" s="107"/>
      <c r="V220" s="107"/>
      <c r="W220" s="157"/>
      <c r="X220" s="12"/>
      <c r="Y220" s="12"/>
    </row>
    <row r="221" spans="2:25" x14ac:dyDescent="0.25">
      <c r="B221" s="12"/>
      <c r="C221" s="12"/>
      <c r="D221" s="12"/>
      <c r="E221" s="12"/>
      <c r="F221" s="12"/>
      <c r="G221" s="12"/>
      <c r="H221" s="12"/>
      <c r="I221" s="12"/>
      <c r="J221" s="12"/>
      <c r="K221" s="12"/>
      <c r="L221" s="12"/>
      <c r="M221" s="12"/>
      <c r="N221" s="12"/>
      <c r="O221" s="107"/>
      <c r="P221" s="105"/>
      <c r="Q221" s="105"/>
      <c r="R221" s="107"/>
      <c r="S221" s="107"/>
      <c r="T221" s="107"/>
      <c r="U221" s="107"/>
      <c r="V221" s="107"/>
      <c r="W221" s="157"/>
      <c r="X221" s="12"/>
      <c r="Y221" s="12"/>
    </row>
    <row r="222" spans="2:25" x14ac:dyDescent="0.25">
      <c r="B222" s="12"/>
      <c r="C222" s="12"/>
      <c r="D222" s="12"/>
      <c r="E222" s="12"/>
      <c r="F222" s="12"/>
      <c r="G222" s="12"/>
      <c r="H222" s="12"/>
      <c r="I222" s="12"/>
      <c r="J222" s="12"/>
      <c r="K222" s="12"/>
      <c r="L222" s="12"/>
      <c r="M222" s="12"/>
      <c r="N222" s="12"/>
      <c r="O222" s="107"/>
      <c r="P222" s="105"/>
      <c r="Q222" s="105"/>
      <c r="R222" s="107"/>
      <c r="S222" s="107"/>
      <c r="T222" s="107"/>
      <c r="U222" s="107"/>
      <c r="V222" s="107"/>
      <c r="W222" s="157"/>
      <c r="X222" s="12"/>
      <c r="Y222" s="12"/>
    </row>
    <row r="223" spans="2:25" x14ac:dyDescent="0.25">
      <c r="B223" s="12"/>
      <c r="C223" s="12"/>
      <c r="D223" s="12"/>
      <c r="E223" s="12"/>
      <c r="F223" s="12"/>
      <c r="G223" s="12"/>
      <c r="H223" s="12"/>
      <c r="I223" s="12"/>
      <c r="J223" s="12"/>
      <c r="K223" s="12"/>
      <c r="L223" s="12"/>
      <c r="M223" s="12"/>
      <c r="N223" s="12"/>
      <c r="O223" s="107"/>
      <c r="P223" s="105"/>
      <c r="Q223" s="105"/>
      <c r="R223" s="107"/>
      <c r="S223" s="107"/>
      <c r="T223" s="107"/>
      <c r="U223" s="107"/>
      <c r="V223" s="107"/>
      <c r="W223" s="157"/>
      <c r="X223" s="12"/>
      <c r="Y223" s="12"/>
    </row>
    <row r="224" spans="2:25" x14ac:dyDescent="0.25">
      <c r="B224" s="12"/>
      <c r="C224" s="12"/>
      <c r="D224" s="12"/>
      <c r="E224" s="12"/>
      <c r="F224" s="12"/>
      <c r="G224" s="12"/>
      <c r="H224" s="12"/>
      <c r="I224" s="12"/>
      <c r="J224" s="12"/>
      <c r="K224" s="12"/>
      <c r="L224" s="12"/>
      <c r="M224" s="12"/>
      <c r="N224" s="12"/>
      <c r="O224" s="107"/>
      <c r="P224" s="105"/>
      <c r="Q224" s="105"/>
      <c r="R224" s="107"/>
      <c r="S224" s="107"/>
      <c r="T224" s="107"/>
      <c r="U224" s="107"/>
      <c r="V224" s="107"/>
      <c r="W224" s="157"/>
      <c r="X224" s="12"/>
      <c r="Y224" s="12"/>
    </row>
    <row r="225" spans="2:25" x14ac:dyDescent="0.25">
      <c r="B225" s="12"/>
      <c r="C225" s="12"/>
      <c r="D225" s="12"/>
      <c r="E225" s="12"/>
      <c r="F225" s="12"/>
      <c r="G225" s="12"/>
      <c r="H225" s="12"/>
      <c r="I225" s="12"/>
      <c r="J225" s="12"/>
      <c r="K225" s="12"/>
      <c r="L225" s="12"/>
      <c r="M225" s="12"/>
      <c r="N225" s="12"/>
      <c r="O225" s="107"/>
      <c r="P225" s="105"/>
      <c r="Q225" s="105"/>
      <c r="R225" s="107"/>
      <c r="S225" s="107"/>
      <c r="T225" s="107"/>
      <c r="U225" s="107"/>
      <c r="V225" s="107"/>
      <c r="W225" s="157"/>
      <c r="X225" s="12"/>
      <c r="Y225" s="12"/>
    </row>
    <row r="226" spans="2:25" x14ac:dyDescent="0.25">
      <c r="B226" s="12"/>
      <c r="C226" s="12"/>
      <c r="D226" s="12"/>
      <c r="E226" s="12"/>
      <c r="F226" s="12"/>
      <c r="G226" s="12"/>
      <c r="H226" s="12"/>
      <c r="I226" s="12"/>
      <c r="J226" s="12"/>
      <c r="K226" s="12"/>
      <c r="L226" s="12"/>
      <c r="M226" s="12"/>
      <c r="N226" s="12"/>
      <c r="O226" s="107"/>
      <c r="P226" s="105"/>
      <c r="Q226" s="105"/>
      <c r="R226" s="107"/>
      <c r="S226" s="107"/>
      <c r="T226" s="107"/>
      <c r="U226" s="107"/>
      <c r="V226" s="107"/>
      <c r="W226" s="157"/>
      <c r="X226" s="12"/>
      <c r="Y226" s="12"/>
    </row>
    <row r="227" spans="2:25" x14ac:dyDescent="0.25">
      <c r="B227" s="12"/>
      <c r="C227" s="12"/>
      <c r="D227" s="12"/>
      <c r="E227" s="12"/>
      <c r="F227" s="12"/>
      <c r="G227" s="12"/>
      <c r="H227" s="12"/>
      <c r="I227" s="12"/>
      <c r="J227" s="12"/>
      <c r="K227" s="12"/>
      <c r="L227" s="12"/>
      <c r="M227" s="12"/>
      <c r="N227" s="12"/>
      <c r="O227" s="107"/>
      <c r="P227" s="105"/>
      <c r="Q227" s="105"/>
      <c r="R227" s="107"/>
      <c r="S227" s="107"/>
      <c r="T227" s="107"/>
      <c r="U227" s="107"/>
      <c r="V227" s="107"/>
      <c r="W227" s="157"/>
      <c r="X227" s="12"/>
      <c r="Y227" s="12"/>
    </row>
    <row r="228" spans="2:25" x14ac:dyDescent="0.25">
      <c r="B228" s="12"/>
      <c r="C228" s="12"/>
      <c r="D228" s="12"/>
      <c r="E228" s="12"/>
      <c r="F228" s="12"/>
      <c r="G228" s="12"/>
      <c r="H228" s="12"/>
      <c r="I228" s="12"/>
      <c r="J228" s="12"/>
      <c r="K228" s="12"/>
      <c r="L228" s="12"/>
      <c r="M228" s="12"/>
      <c r="N228" s="12"/>
      <c r="O228" s="107"/>
      <c r="P228" s="105"/>
      <c r="Q228" s="105"/>
      <c r="R228" s="107"/>
      <c r="S228" s="107"/>
      <c r="T228" s="107"/>
      <c r="U228" s="107"/>
      <c r="V228" s="107"/>
      <c r="W228" s="157"/>
      <c r="X228" s="12"/>
      <c r="Y228" s="12"/>
    </row>
    <row r="229" spans="2:25" x14ac:dyDescent="0.25">
      <c r="B229" s="12"/>
      <c r="C229" s="12"/>
      <c r="D229" s="12"/>
      <c r="E229" s="12"/>
      <c r="F229" s="12"/>
      <c r="G229" s="12"/>
      <c r="H229" s="12"/>
      <c r="I229" s="12"/>
      <c r="J229" s="12"/>
      <c r="K229" s="12"/>
      <c r="L229" s="12"/>
      <c r="M229" s="12"/>
      <c r="N229" s="12"/>
      <c r="O229" s="107"/>
      <c r="P229" s="105"/>
      <c r="Q229" s="105"/>
      <c r="R229" s="107"/>
      <c r="S229" s="107"/>
      <c r="T229" s="107"/>
      <c r="U229" s="107"/>
      <c r="V229" s="107"/>
      <c r="W229" s="157"/>
      <c r="X229" s="12"/>
      <c r="Y229" s="12"/>
    </row>
    <row r="230" spans="2:25" x14ac:dyDescent="0.25">
      <c r="B230" s="12"/>
      <c r="C230" s="12"/>
      <c r="D230" s="12"/>
      <c r="E230" s="12"/>
      <c r="F230" s="12"/>
      <c r="G230" s="12"/>
      <c r="H230" s="12"/>
      <c r="I230" s="12"/>
      <c r="J230" s="12"/>
      <c r="K230" s="12"/>
      <c r="L230" s="12"/>
      <c r="M230" s="12"/>
      <c r="N230" s="12"/>
      <c r="O230" s="107"/>
      <c r="P230" s="105"/>
      <c r="Q230" s="105"/>
      <c r="R230" s="107"/>
      <c r="S230" s="107"/>
      <c r="T230" s="107"/>
      <c r="U230" s="107"/>
      <c r="V230" s="107"/>
      <c r="W230" s="157"/>
      <c r="X230" s="12"/>
      <c r="Y230" s="12"/>
    </row>
    <row r="231" spans="2:25" x14ac:dyDescent="0.25">
      <c r="B231" s="12"/>
      <c r="C231" s="12"/>
      <c r="D231" s="12"/>
      <c r="E231" s="12"/>
      <c r="F231" s="12"/>
      <c r="G231" s="12"/>
      <c r="H231" s="12"/>
      <c r="I231" s="12"/>
      <c r="J231" s="12"/>
      <c r="K231" s="12"/>
      <c r="L231" s="12"/>
      <c r="M231" s="12"/>
      <c r="N231" s="12"/>
      <c r="O231" s="107"/>
      <c r="P231" s="105"/>
      <c r="Q231" s="105"/>
      <c r="R231" s="107"/>
      <c r="S231" s="107"/>
      <c r="T231" s="107"/>
      <c r="U231" s="107"/>
      <c r="V231" s="107"/>
      <c r="W231" s="157"/>
      <c r="X231" s="12"/>
      <c r="Y231" s="12"/>
    </row>
    <row r="232" spans="2:25" x14ac:dyDescent="0.25">
      <c r="B232" s="12"/>
      <c r="C232" s="12"/>
      <c r="D232" s="12"/>
      <c r="E232" s="12"/>
      <c r="F232" s="12"/>
      <c r="G232" s="12"/>
      <c r="H232" s="12"/>
      <c r="I232" s="12"/>
      <c r="J232" s="12"/>
      <c r="K232" s="12"/>
      <c r="L232" s="12"/>
      <c r="M232" s="12"/>
      <c r="N232" s="12"/>
      <c r="O232" s="107"/>
      <c r="P232" s="105"/>
      <c r="Q232" s="105"/>
      <c r="R232" s="107"/>
      <c r="S232" s="107"/>
      <c r="T232" s="107"/>
      <c r="U232" s="107"/>
      <c r="V232" s="107"/>
      <c r="W232" s="157"/>
      <c r="X232" s="12"/>
      <c r="Y232" s="12"/>
    </row>
    <row r="233" spans="2:25" x14ac:dyDescent="0.25">
      <c r="B233" s="12"/>
      <c r="C233" s="12"/>
      <c r="D233" s="12"/>
      <c r="E233" s="12"/>
      <c r="F233" s="12"/>
      <c r="G233" s="12"/>
      <c r="H233" s="12"/>
      <c r="I233" s="12"/>
      <c r="J233" s="12"/>
      <c r="K233" s="12"/>
      <c r="L233" s="12"/>
      <c r="M233" s="12"/>
      <c r="N233" s="12"/>
      <c r="O233" s="107"/>
      <c r="P233" s="105"/>
      <c r="Q233" s="105"/>
      <c r="R233" s="107"/>
      <c r="S233" s="107"/>
      <c r="T233" s="107"/>
      <c r="U233" s="107"/>
      <c r="V233" s="107"/>
      <c r="W233" s="157"/>
      <c r="X233" s="12"/>
      <c r="Y233" s="12"/>
    </row>
    <row r="234" spans="2:25" x14ac:dyDescent="0.25">
      <c r="B234" s="12"/>
      <c r="C234" s="12"/>
      <c r="D234" s="12"/>
      <c r="E234" s="12"/>
      <c r="F234" s="12"/>
      <c r="G234" s="12"/>
      <c r="H234" s="12"/>
      <c r="I234" s="12"/>
      <c r="J234" s="12"/>
      <c r="K234" s="12"/>
      <c r="L234" s="12"/>
      <c r="M234" s="12"/>
      <c r="N234" s="12"/>
      <c r="O234" s="107"/>
      <c r="P234" s="105"/>
      <c r="Q234" s="105"/>
      <c r="R234" s="107"/>
      <c r="S234" s="107"/>
      <c r="T234" s="107"/>
      <c r="U234" s="107"/>
      <c r="V234" s="107"/>
      <c r="W234" s="157"/>
      <c r="X234" s="12"/>
      <c r="Y234" s="12"/>
    </row>
    <row r="235" spans="2:25" x14ac:dyDescent="0.25">
      <c r="B235" s="12"/>
      <c r="C235" s="12"/>
      <c r="D235" s="12"/>
      <c r="E235" s="12"/>
      <c r="F235" s="12"/>
      <c r="G235" s="12"/>
      <c r="H235" s="12"/>
      <c r="I235" s="12"/>
      <c r="J235" s="12"/>
      <c r="K235" s="12"/>
      <c r="L235" s="12"/>
      <c r="M235" s="12"/>
      <c r="N235" s="12"/>
      <c r="O235" s="107"/>
      <c r="P235" s="105"/>
      <c r="Q235" s="105"/>
      <c r="R235" s="107"/>
      <c r="S235" s="107"/>
      <c r="T235" s="107"/>
      <c r="U235" s="107"/>
      <c r="V235" s="107"/>
      <c r="W235" s="157"/>
      <c r="X235" s="12"/>
      <c r="Y235" s="12"/>
    </row>
    <row r="236" spans="2:25" x14ac:dyDescent="0.25">
      <c r="B236" s="12"/>
      <c r="C236" s="12"/>
      <c r="D236" s="12"/>
      <c r="E236" s="12"/>
      <c r="F236" s="12"/>
      <c r="G236" s="12"/>
      <c r="H236" s="12"/>
      <c r="I236" s="12"/>
      <c r="J236" s="12"/>
      <c r="K236" s="12"/>
      <c r="L236" s="12"/>
      <c r="M236" s="12"/>
      <c r="N236" s="12"/>
      <c r="O236" s="107"/>
      <c r="P236" s="105"/>
      <c r="Q236" s="105"/>
      <c r="R236" s="107"/>
      <c r="S236" s="107"/>
      <c r="T236" s="107"/>
      <c r="U236" s="107"/>
      <c r="V236" s="107"/>
      <c r="W236" s="157"/>
      <c r="X236" s="12"/>
      <c r="Y236" s="12"/>
    </row>
    <row r="237" spans="2:25" x14ac:dyDescent="0.25">
      <c r="B237" s="12"/>
      <c r="C237" s="12"/>
      <c r="D237" s="12"/>
      <c r="E237" s="12"/>
      <c r="F237" s="12"/>
      <c r="G237" s="12"/>
      <c r="H237" s="12"/>
      <c r="I237" s="12"/>
      <c r="J237" s="12"/>
      <c r="K237" s="12"/>
      <c r="L237" s="12"/>
      <c r="M237" s="12"/>
      <c r="N237" s="12"/>
      <c r="O237" s="107"/>
      <c r="P237" s="105"/>
      <c r="Q237" s="105"/>
      <c r="R237" s="107"/>
      <c r="S237" s="107"/>
      <c r="T237" s="107"/>
      <c r="U237" s="107"/>
      <c r="V237" s="107"/>
      <c r="W237" s="157"/>
      <c r="X237" s="12"/>
      <c r="Y237" s="12"/>
    </row>
    <row r="238" spans="2:25" x14ac:dyDescent="0.25">
      <c r="B238" s="12"/>
      <c r="C238" s="12"/>
      <c r="D238" s="12"/>
      <c r="E238" s="12"/>
      <c r="F238" s="12"/>
      <c r="G238" s="12"/>
      <c r="H238" s="12"/>
      <c r="I238" s="12"/>
      <c r="J238" s="12"/>
      <c r="K238" s="12"/>
      <c r="L238" s="12"/>
      <c r="M238" s="12"/>
      <c r="N238" s="12"/>
      <c r="O238" s="107"/>
      <c r="P238" s="105"/>
      <c r="Q238" s="105"/>
      <c r="R238" s="107"/>
      <c r="S238" s="107"/>
      <c r="T238" s="107"/>
      <c r="U238" s="107"/>
      <c r="V238" s="107"/>
      <c r="W238" s="157"/>
      <c r="X238" s="12"/>
      <c r="Y238" s="12"/>
    </row>
    <row r="239" spans="2:25" x14ac:dyDescent="0.25">
      <c r="B239" s="12"/>
      <c r="C239" s="12"/>
      <c r="D239" s="12"/>
      <c r="E239" s="12"/>
      <c r="F239" s="12"/>
      <c r="G239" s="12"/>
      <c r="H239" s="12"/>
      <c r="I239" s="12"/>
      <c r="J239" s="12"/>
      <c r="K239" s="12"/>
      <c r="L239" s="12"/>
      <c r="M239" s="12"/>
      <c r="N239" s="12"/>
      <c r="O239" s="107"/>
      <c r="P239" s="105"/>
      <c r="Q239" s="105"/>
      <c r="R239" s="107"/>
      <c r="S239" s="107"/>
      <c r="T239" s="107"/>
      <c r="U239" s="107"/>
      <c r="V239" s="107"/>
      <c r="W239" s="157"/>
      <c r="X239" s="12"/>
      <c r="Y239" s="12"/>
    </row>
    <row r="240" spans="2:25" x14ac:dyDescent="0.25">
      <c r="B240" s="12"/>
      <c r="C240" s="12"/>
      <c r="D240" s="12"/>
      <c r="E240" s="12"/>
      <c r="F240" s="12"/>
      <c r="G240" s="12"/>
      <c r="H240" s="12"/>
      <c r="I240" s="12"/>
      <c r="J240" s="12"/>
      <c r="K240" s="12"/>
      <c r="L240" s="12"/>
      <c r="M240" s="12"/>
      <c r="N240" s="12"/>
      <c r="O240" s="107"/>
      <c r="P240" s="105"/>
      <c r="Q240" s="105"/>
      <c r="R240" s="107"/>
      <c r="S240" s="107"/>
      <c r="T240" s="107"/>
      <c r="U240" s="107"/>
      <c r="V240" s="107"/>
      <c r="W240" s="157"/>
      <c r="X240" s="12"/>
      <c r="Y240" s="12"/>
    </row>
    <row r="241" spans="2:25" x14ac:dyDescent="0.25">
      <c r="B241" s="12"/>
      <c r="C241" s="12"/>
      <c r="D241" s="12"/>
      <c r="E241" s="12"/>
      <c r="F241" s="12"/>
      <c r="G241" s="12"/>
      <c r="H241" s="12"/>
      <c r="I241" s="12"/>
      <c r="J241" s="12"/>
      <c r="K241" s="12"/>
      <c r="L241" s="12"/>
      <c r="M241" s="12"/>
      <c r="N241" s="12"/>
      <c r="O241" s="107"/>
      <c r="P241" s="105"/>
      <c r="Q241" s="105"/>
      <c r="R241" s="107"/>
      <c r="S241" s="107"/>
      <c r="T241" s="107"/>
      <c r="U241" s="107"/>
      <c r="V241" s="107"/>
      <c r="W241" s="157"/>
      <c r="X241" s="12"/>
      <c r="Y241" s="12"/>
    </row>
    <row r="242" spans="2:25" x14ac:dyDescent="0.25">
      <c r="B242" s="12"/>
      <c r="C242" s="12"/>
      <c r="D242" s="12"/>
      <c r="E242" s="12"/>
      <c r="F242" s="12"/>
      <c r="G242" s="12"/>
      <c r="H242" s="12"/>
      <c r="I242" s="12"/>
      <c r="J242" s="12"/>
      <c r="K242" s="12"/>
      <c r="L242" s="12"/>
      <c r="M242" s="12"/>
      <c r="N242" s="12"/>
      <c r="O242" s="107"/>
      <c r="P242" s="105"/>
      <c r="Q242" s="105"/>
      <c r="R242" s="107"/>
      <c r="S242" s="107"/>
      <c r="T242" s="107"/>
      <c r="U242" s="107"/>
      <c r="V242" s="107"/>
      <c r="W242" s="157"/>
      <c r="X242" s="12"/>
      <c r="Y242" s="12"/>
    </row>
    <row r="243" spans="2:25" x14ac:dyDescent="0.25">
      <c r="B243" s="12"/>
      <c r="C243" s="12"/>
      <c r="D243" s="12"/>
      <c r="E243" s="12"/>
      <c r="F243" s="12"/>
      <c r="G243" s="12"/>
      <c r="H243" s="12"/>
      <c r="I243" s="12"/>
      <c r="J243" s="12"/>
      <c r="K243" s="12"/>
      <c r="L243" s="12"/>
      <c r="M243" s="12"/>
      <c r="N243" s="12"/>
      <c r="O243" s="107"/>
      <c r="P243" s="105"/>
      <c r="Q243" s="105"/>
      <c r="R243" s="107"/>
      <c r="S243" s="107"/>
      <c r="T243" s="107"/>
      <c r="U243" s="107"/>
      <c r="V243" s="107"/>
      <c r="W243" s="157"/>
      <c r="X243" s="12"/>
      <c r="Y243" s="12"/>
    </row>
    <row r="244" spans="2:25" x14ac:dyDescent="0.25">
      <c r="B244" s="12"/>
      <c r="C244" s="12"/>
      <c r="D244" s="12"/>
      <c r="E244" s="12"/>
      <c r="F244" s="12"/>
      <c r="G244" s="12"/>
      <c r="H244" s="12"/>
      <c r="I244" s="12"/>
      <c r="J244" s="12"/>
      <c r="K244" s="12"/>
      <c r="L244" s="12"/>
      <c r="M244" s="12"/>
      <c r="N244" s="12"/>
      <c r="O244" s="107"/>
      <c r="P244" s="105"/>
      <c r="Q244" s="105"/>
      <c r="R244" s="107"/>
      <c r="S244" s="107"/>
      <c r="T244" s="107"/>
      <c r="U244" s="107"/>
      <c r="V244" s="107"/>
      <c r="W244" s="157"/>
      <c r="X244" s="12"/>
      <c r="Y244" s="12"/>
    </row>
    <row r="245" spans="2:25" x14ac:dyDescent="0.25">
      <c r="B245" s="12"/>
      <c r="C245" s="12"/>
      <c r="D245" s="12"/>
      <c r="E245" s="12"/>
      <c r="F245" s="12"/>
      <c r="G245" s="12"/>
      <c r="H245" s="12"/>
      <c r="I245" s="12"/>
      <c r="J245" s="12"/>
      <c r="K245" s="12"/>
      <c r="L245" s="12"/>
      <c r="M245" s="12"/>
      <c r="N245" s="12"/>
      <c r="O245" s="107"/>
      <c r="P245" s="105"/>
      <c r="Q245" s="105"/>
      <c r="R245" s="107"/>
      <c r="S245" s="107"/>
      <c r="T245" s="107"/>
      <c r="U245" s="107"/>
      <c r="V245" s="107"/>
      <c r="W245" s="157"/>
      <c r="X245" s="12"/>
      <c r="Y245" s="12"/>
    </row>
    <row r="246" spans="2:25" x14ac:dyDescent="0.25">
      <c r="B246" s="12"/>
      <c r="C246" s="12"/>
      <c r="D246" s="12"/>
      <c r="E246" s="12"/>
      <c r="F246" s="12"/>
      <c r="G246" s="12"/>
      <c r="H246" s="12"/>
      <c r="I246" s="12"/>
      <c r="J246" s="12"/>
      <c r="K246" s="12"/>
      <c r="L246" s="12"/>
      <c r="M246" s="12"/>
      <c r="N246" s="12"/>
      <c r="O246" s="107"/>
      <c r="P246" s="105"/>
      <c r="Q246" s="105"/>
      <c r="R246" s="107"/>
      <c r="S246" s="107"/>
      <c r="T246" s="107"/>
      <c r="U246" s="107"/>
      <c r="V246" s="107"/>
      <c r="W246" s="157"/>
      <c r="X246" s="12"/>
      <c r="Y246" s="12"/>
    </row>
    <row r="247" spans="2:25" x14ac:dyDescent="0.25">
      <c r="B247" s="12"/>
      <c r="C247" s="12"/>
      <c r="D247" s="12"/>
      <c r="E247" s="12"/>
      <c r="F247" s="12"/>
      <c r="G247" s="12"/>
      <c r="H247" s="12"/>
      <c r="I247" s="12"/>
      <c r="J247" s="12"/>
      <c r="K247" s="12"/>
      <c r="L247" s="12"/>
      <c r="M247" s="12"/>
      <c r="N247" s="12"/>
      <c r="O247" s="107"/>
      <c r="P247" s="105"/>
      <c r="Q247" s="105"/>
      <c r="R247" s="107"/>
      <c r="S247" s="107"/>
      <c r="T247" s="107"/>
      <c r="U247" s="107"/>
      <c r="V247" s="107"/>
      <c r="W247" s="157"/>
      <c r="X247" s="12"/>
      <c r="Y247" s="12"/>
    </row>
    <row r="248" spans="2:25" x14ac:dyDescent="0.25">
      <c r="B248" s="12"/>
      <c r="C248" s="12"/>
      <c r="D248" s="12"/>
      <c r="E248" s="12"/>
      <c r="F248" s="12"/>
      <c r="G248" s="12"/>
      <c r="H248" s="12"/>
      <c r="I248" s="12"/>
      <c r="J248" s="12"/>
      <c r="K248" s="12"/>
      <c r="L248" s="12"/>
      <c r="M248" s="12"/>
      <c r="N248" s="12"/>
      <c r="O248" s="107"/>
      <c r="P248" s="105"/>
      <c r="Q248" s="105"/>
      <c r="R248" s="107"/>
      <c r="S248" s="107"/>
      <c r="T248" s="107"/>
      <c r="U248" s="107"/>
      <c r="V248" s="107"/>
      <c r="W248" s="157"/>
      <c r="X248" s="12"/>
      <c r="Y248" s="12"/>
    </row>
    <row r="249" spans="2:25" x14ac:dyDescent="0.25">
      <c r="B249" s="12"/>
      <c r="C249" s="12"/>
      <c r="D249" s="12"/>
      <c r="E249" s="12"/>
      <c r="F249" s="12"/>
      <c r="G249" s="12"/>
      <c r="H249" s="12"/>
      <c r="I249" s="12"/>
      <c r="J249" s="12"/>
      <c r="K249" s="12"/>
      <c r="L249" s="12"/>
      <c r="M249" s="12"/>
      <c r="N249" s="12"/>
      <c r="O249" s="107"/>
      <c r="P249" s="105"/>
      <c r="Q249" s="105"/>
      <c r="R249" s="107"/>
      <c r="S249" s="107"/>
      <c r="T249" s="107"/>
      <c r="U249" s="107"/>
      <c r="V249" s="107"/>
      <c r="W249" s="157"/>
      <c r="X249" s="12"/>
      <c r="Y249" s="12"/>
    </row>
    <row r="250" spans="2:25" x14ac:dyDescent="0.25">
      <c r="B250" s="12"/>
      <c r="C250" s="12"/>
      <c r="D250" s="12"/>
      <c r="E250" s="12"/>
      <c r="F250" s="12"/>
      <c r="G250" s="12"/>
      <c r="H250" s="12"/>
      <c r="I250" s="12"/>
      <c r="J250" s="12"/>
      <c r="K250" s="12"/>
      <c r="L250" s="12"/>
      <c r="M250" s="12"/>
      <c r="N250" s="12"/>
      <c r="O250" s="107"/>
      <c r="P250" s="105"/>
      <c r="Q250" s="105"/>
      <c r="R250" s="107"/>
      <c r="S250" s="107"/>
      <c r="T250" s="107"/>
      <c r="U250" s="107"/>
      <c r="V250" s="107"/>
      <c r="W250" s="157"/>
      <c r="X250" s="12"/>
      <c r="Y250" s="12"/>
    </row>
    <row r="251" spans="2:25" x14ac:dyDescent="0.25">
      <c r="B251" s="12"/>
      <c r="C251" s="12"/>
      <c r="D251" s="12"/>
      <c r="E251" s="12"/>
      <c r="F251" s="12"/>
      <c r="G251" s="12"/>
      <c r="H251" s="12"/>
      <c r="I251" s="12"/>
      <c r="J251" s="12"/>
      <c r="K251" s="12"/>
      <c r="L251" s="12"/>
      <c r="M251" s="12"/>
      <c r="N251" s="12"/>
      <c r="O251" s="107"/>
      <c r="P251" s="105"/>
      <c r="Q251" s="105"/>
      <c r="R251" s="107"/>
      <c r="S251" s="107"/>
      <c r="T251" s="107"/>
      <c r="U251" s="107"/>
      <c r="V251" s="107"/>
      <c r="W251" s="157"/>
      <c r="X251" s="12"/>
      <c r="Y251" s="12"/>
    </row>
    <row r="252" spans="2:25" x14ac:dyDescent="0.25">
      <c r="B252" s="12"/>
      <c r="C252" s="12"/>
      <c r="D252" s="12"/>
      <c r="E252" s="12"/>
      <c r="F252" s="12"/>
      <c r="G252" s="12"/>
      <c r="H252" s="12"/>
      <c r="I252" s="12"/>
      <c r="J252" s="12"/>
      <c r="K252" s="12"/>
      <c r="L252" s="12"/>
      <c r="M252" s="12"/>
      <c r="N252" s="12"/>
      <c r="O252" s="107"/>
      <c r="P252" s="105"/>
      <c r="Q252" s="105"/>
      <c r="R252" s="107"/>
      <c r="S252" s="107"/>
      <c r="T252" s="107"/>
      <c r="U252" s="107"/>
      <c r="V252" s="107"/>
      <c r="W252" s="157"/>
      <c r="X252" s="12"/>
      <c r="Y252" s="12"/>
    </row>
    <row r="253" spans="2:25" x14ac:dyDescent="0.25">
      <c r="B253" s="12"/>
      <c r="C253" s="12"/>
      <c r="D253" s="12"/>
      <c r="E253" s="12"/>
      <c r="F253" s="12"/>
      <c r="G253" s="12"/>
      <c r="H253" s="12"/>
      <c r="I253" s="12"/>
      <c r="J253" s="12"/>
      <c r="K253" s="12"/>
      <c r="L253" s="12"/>
      <c r="M253" s="12"/>
      <c r="N253" s="12"/>
      <c r="O253" s="107"/>
      <c r="P253" s="105"/>
      <c r="Q253" s="105"/>
      <c r="R253" s="107"/>
      <c r="S253" s="107"/>
      <c r="T253" s="107"/>
      <c r="U253" s="107"/>
      <c r="V253" s="107"/>
      <c r="W253" s="157"/>
      <c r="X253" s="12"/>
      <c r="Y253" s="12"/>
    </row>
    <row r="254" spans="2:25" x14ac:dyDescent="0.25">
      <c r="B254" s="12"/>
      <c r="C254" s="12"/>
      <c r="D254" s="12"/>
      <c r="E254" s="12"/>
      <c r="F254" s="12"/>
      <c r="G254" s="12"/>
      <c r="H254" s="12"/>
      <c r="I254" s="12"/>
      <c r="J254" s="12"/>
      <c r="K254" s="12"/>
      <c r="L254" s="12"/>
      <c r="M254" s="12"/>
      <c r="N254" s="12"/>
      <c r="O254" s="107"/>
      <c r="P254" s="105"/>
      <c r="Q254" s="105"/>
      <c r="R254" s="107"/>
      <c r="S254" s="107"/>
      <c r="T254" s="107"/>
      <c r="U254" s="107"/>
      <c r="V254" s="107"/>
      <c r="W254" s="157"/>
      <c r="X254" s="12"/>
      <c r="Y254" s="12"/>
    </row>
    <row r="255" spans="2:25" x14ac:dyDescent="0.25">
      <c r="B255" s="12"/>
      <c r="C255" s="12"/>
      <c r="D255" s="12"/>
      <c r="E255" s="12"/>
      <c r="F255" s="12"/>
      <c r="G255" s="12"/>
      <c r="H255" s="12"/>
      <c r="I255" s="12"/>
      <c r="J255" s="12"/>
      <c r="K255" s="12"/>
      <c r="L255" s="12"/>
      <c r="M255" s="12"/>
      <c r="N255" s="12"/>
      <c r="O255" s="107"/>
      <c r="P255" s="105"/>
      <c r="Q255" s="105"/>
      <c r="R255" s="107"/>
      <c r="S255" s="107"/>
      <c r="T255" s="107"/>
      <c r="U255" s="107"/>
      <c r="V255" s="107"/>
      <c r="W255" s="157"/>
      <c r="X255" s="12"/>
      <c r="Y255" s="12"/>
    </row>
    <row r="256" spans="2:25" x14ac:dyDescent="0.25">
      <c r="B256" s="12"/>
      <c r="C256" s="12"/>
      <c r="D256" s="12"/>
      <c r="E256" s="12"/>
      <c r="F256" s="12"/>
      <c r="G256" s="12"/>
      <c r="H256" s="12"/>
      <c r="I256" s="12"/>
      <c r="J256" s="12"/>
      <c r="K256" s="12"/>
      <c r="L256" s="12"/>
      <c r="M256" s="12"/>
      <c r="N256" s="12"/>
      <c r="O256" s="107"/>
      <c r="P256" s="105"/>
      <c r="Q256" s="105"/>
      <c r="R256" s="107"/>
      <c r="S256" s="107"/>
      <c r="T256" s="107"/>
      <c r="U256" s="107"/>
      <c r="V256" s="107"/>
      <c r="W256" s="157"/>
      <c r="X256" s="12"/>
      <c r="Y256" s="12"/>
    </row>
    <row r="257" spans="2:25" x14ac:dyDescent="0.25">
      <c r="B257" s="12"/>
      <c r="C257" s="12"/>
      <c r="D257" s="12"/>
      <c r="E257" s="12"/>
      <c r="F257" s="12"/>
      <c r="G257" s="12"/>
      <c r="H257" s="12"/>
      <c r="I257" s="12"/>
      <c r="J257" s="12"/>
      <c r="K257" s="12"/>
      <c r="L257" s="12"/>
      <c r="M257" s="12"/>
      <c r="N257" s="12"/>
      <c r="O257" s="107"/>
      <c r="P257" s="105"/>
      <c r="Q257" s="105"/>
      <c r="R257" s="107"/>
      <c r="S257" s="107"/>
      <c r="T257" s="107"/>
      <c r="U257" s="107"/>
      <c r="V257" s="107"/>
      <c r="W257" s="157"/>
      <c r="X257" s="12"/>
      <c r="Y257" s="12"/>
    </row>
    <row r="258" spans="2:25" x14ac:dyDescent="0.25">
      <c r="B258" s="12"/>
      <c r="C258" s="12"/>
      <c r="D258" s="12"/>
      <c r="E258" s="12"/>
      <c r="F258" s="12"/>
      <c r="G258" s="12"/>
      <c r="H258" s="12"/>
      <c r="I258" s="12"/>
      <c r="J258" s="12"/>
      <c r="K258" s="12"/>
      <c r="L258" s="12"/>
      <c r="M258" s="12"/>
      <c r="N258" s="12"/>
      <c r="O258" s="107"/>
      <c r="P258" s="105"/>
      <c r="Q258" s="105"/>
      <c r="R258" s="107"/>
      <c r="S258" s="107"/>
      <c r="T258" s="107"/>
      <c r="U258" s="107"/>
      <c r="V258" s="107"/>
      <c r="W258" s="157"/>
      <c r="X258" s="12"/>
      <c r="Y258" s="12"/>
    </row>
    <row r="259" spans="2:25" x14ac:dyDescent="0.25">
      <c r="B259" s="12"/>
      <c r="C259" s="12"/>
      <c r="D259" s="12"/>
      <c r="E259" s="12"/>
      <c r="F259" s="12"/>
      <c r="G259" s="12"/>
      <c r="H259" s="12"/>
      <c r="I259" s="12"/>
      <c r="J259" s="12"/>
      <c r="K259" s="12"/>
      <c r="L259" s="12"/>
      <c r="M259" s="12"/>
      <c r="N259" s="12"/>
      <c r="O259" s="107"/>
      <c r="P259" s="105"/>
      <c r="Q259" s="105"/>
      <c r="R259" s="107"/>
      <c r="S259" s="107"/>
      <c r="T259" s="107"/>
      <c r="U259" s="107"/>
      <c r="V259" s="107"/>
      <c r="W259" s="157"/>
      <c r="X259" s="12"/>
      <c r="Y259" s="12"/>
    </row>
    <row r="260" spans="2:25" x14ac:dyDescent="0.25">
      <c r="B260" s="12"/>
      <c r="C260" s="12"/>
      <c r="D260" s="12"/>
      <c r="E260" s="12"/>
      <c r="F260" s="12"/>
      <c r="G260" s="12"/>
      <c r="H260" s="12"/>
      <c r="I260" s="12"/>
      <c r="J260" s="12"/>
      <c r="K260" s="12"/>
      <c r="L260" s="12"/>
      <c r="M260" s="12"/>
      <c r="N260" s="12"/>
      <c r="O260" s="107"/>
      <c r="P260" s="105"/>
      <c r="Q260" s="105"/>
      <c r="R260" s="107"/>
      <c r="S260" s="107"/>
      <c r="T260" s="107"/>
      <c r="U260" s="107"/>
      <c r="V260" s="107"/>
      <c r="W260" s="157"/>
      <c r="X260" s="12"/>
      <c r="Y260" s="12"/>
    </row>
    <row r="261" spans="2:25" x14ac:dyDescent="0.25">
      <c r="B261" s="12"/>
      <c r="C261" s="12"/>
      <c r="D261" s="12"/>
      <c r="E261" s="12"/>
      <c r="F261" s="12"/>
      <c r="G261" s="12"/>
      <c r="H261" s="12"/>
      <c r="I261" s="12"/>
      <c r="J261" s="12"/>
      <c r="K261" s="12"/>
      <c r="L261" s="12"/>
      <c r="M261" s="12"/>
      <c r="N261" s="12"/>
      <c r="O261" s="107"/>
      <c r="P261" s="105"/>
      <c r="Q261" s="105"/>
      <c r="R261" s="107"/>
      <c r="S261" s="107"/>
      <c r="T261" s="107"/>
      <c r="U261" s="107"/>
      <c r="V261" s="107"/>
      <c r="W261" s="157"/>
      <c r="X261" s="12"/>
      <c r="Y261" s="12"/>
    </row>
    <row r="262" spans="2:25" x14ac:dyDescent="0.25">
      <c r="B262" s="12"/>
      <c r="C262" s="12"/>
      <c r="D262" s="12"/>
      <c r="E262" s="12"/>
      <c r="F262" s="12"/>
      <c r="G262" s="12"/>
      <c r="H262" s="12"/>
      <c r="I262" s="12"/>
      <c r="J262" s="12"/>
      <c r="K262" s="12"/>
      <c r="L262" s="12"/>
      <c r="M262" s="12"/>
      <c r="N262" s="12"/>
      <c r="O262" s="107"/>
      <c r="P262" s="105"/>
      <c r="Q262" s="105"/>
      <c r="R262" s="107"/>
      <c r="S262" s="107"/>
      <c r="T262" s="107"/>
      <c r="U262" s="107"/>
      <c r="V262" s="107"/>
      <c r="W262" s="157"/>
      <c r="X262" s="12"/>
      <c r="Y262" s="12"/>
    </row>
    <row r="263" spans="2:25" x14ac:dyDescent="0.25">
      <c r="B263" s="12"/>
      <c r="C263" s="12"/>
      <c r="D263" s="12"/>
      <c r="E263" s="12"/>
      <c r="F263" s="12"/>
      <c r="G263" s="12"/>
      <c r="H263" s="12"/>
      <c r="I263" s="12"/>
      <c r="J263" s="12"/>
      <c r="K263" s="12"/>
      <c r="L263" s="12"/>
      <c r="M263" s="12"/>
      <c r="N263" s="12"/>
      <c r="O263" s="107"/>
      <c r="P263" s="105"/>
      <c r="Q263" s="105"/>
      <c r="R263" s="107"/>
      <c r="S263" s="107"/>
      <c r="T263" s="107"/>
      <c r="U263" s="107"/>
      <c r="V263" s="107"/>
      <c r="W263" s="157"/>
      <c r="X263" s="12"/>
      <c r="Y263" s="12"/>
    </row>
    <row r="264" spans="2:25" x14ac:dyDescent="0.25">
      <c r="B264" s="12"/>
      <c r="C264" s="12"/>
      <c r="D264" s="12"/>
      <c r="E264" s="12"/>
      <c r="F264" s="12"/>
      <c r="G264" s="12"/>
      <c r="H264" s="12"/>
      <c r="I264" s="12"/>
      <c r="J264" s="12"/>
      <c r="K264" s="12"/>
      <c r="L264" s="12"/>
      <c r="M264" s="12"/>
      <c r="N264" s="12"/>
      <c r="O264" s="107"/>
      <c r="P264" s="105"/>
      <c r="Q264" s="105"/>
      <c r="R264" s="107"/>
      <c r="S264" s="107"/>
      <c r="T264" s="107"/>
      <c r="U264" s="107"/>
      <c r="V264" s="107"/>
      <c r="W264" s="157"/>
      <c r="X264" s="12"/>
      <c r="Y264" s="12"/>
    </row>
    <row r="265" spans="2:25" x14ac:dyDescent="0.25">
      <c r="B265" s="12"/>
      <c r="C265" s="12"/>
      <c r="D265" s="12"/>
      <c r="E265" s="12"/>
      <c r="F265" s="12"/>
      <c r="G265" s="12"/>
      <c r="H265" s="12"/>
      <c r="I265" s="12"/>
      <c r="J265" s="12"/>
      <c r="K265" s="12"/>
      <c r="L265" s="12"/>
      <c r="M265" s="12"/>
      <c r="N265" s="12"/>
      <c r="O265" s="107"/>
      <c r="P265" s="105"/>
      <c r="Q265" s="105"/>
      <c r="R265" s="107"/>
      <c r="S265" s="107"/>
      <c r="T265" s="107"/>
      <c r="U265" s="107"/>
      <c r="V265" s="107"/>
      <c r="W265" s="157"/>
      <c r="X265" s="12"/>
      <c r="Y265" s="12"/>
    </row>
    <row r="266" spans="2:25" x14ac:dyDescent="0.25">
      <c r="B266" s="12"/>
      <c r="C266" s="12"/>
      <c r="D266" s="12"/>
      <c r="E266" s="12"/>
      <c r="F266" s="12"/>
      <c r="G266" s="12"/>
      <c r="H266" s="12"/>
      <c r="I266" s="12"/>
      <c r="J266" s="12"/>
      <c r="K266" s="12"/>
      <c r="L266" s="12"/>
      <c r="M266" s="12"/>
      <c r="N266" s="12"/>
      <c r="O266" s="107"/>
      <c r="P266" s="105"/>
      <c r="Q266" s="105"/>
      <c r="R266" s="107"/>
      <c r="S266" s="107"/>
      <c r="T266" s="107"/>
      <c r="U266" s="107"/>
      <c r="V266" s="107"/>
      <c r="W266" s="157"/>
      <c r="X266" s="12"/>
      <c r="Y266" s="12"/>
    </row>
    <row r="267" spans="2:25" x14ac:dyDescent="0.25">
      <c r="B267" s="12"/>
      <c r="C267" s="12"/>
      <c r="D267" s="12"/>
      <c r="E267" s="12"/>
      <c r="F267" s="12"/>
      <c r="G267" s="12"/>
      <c r="H267" s="12"/>
      <c r="I267" s="12"/>
      <c r="J267" s="12"/>
      <c r="K267" s="12"/>
      <c r="L267" s="12"/>
      <c r="M267" s="12"/>
      <c r="N267" s="12"/>
      <c r="O267" s="107"/>
      <c r="P267" s="105"/>
      <c r="Q267" s="105"/>
      <c r="R267" s="107"/>
      <c r="S267" s="107"/>
      <c r="T267" s="107"/>
      <c r="U267" s="107"/>
      <c r="V267" s="107"/>
      <c r="W267" s="157"/>
      <c r="X267" s="12"/>
      <c r="Y267" s="12"/>
    </row>
    <row r="268" spans="2:25" x14ac:dyDescent="0.25">
      <c r="B268" s="12"/>
      <c r="C268" s="12"/>
      <c r="D268" s="12"/>
      <c r="E268" s="12"/>
      <c r="F268" s="12"/>
      <c r="G268" s="12"/>
      <c r="H268" s="12"/>
      <c r="I268" s="12"/>
      <c r="J268" s="12"/>
      <c r="K268" s="12"/>
      <c r="L268" s="12"/>
      <c r="M268" s="12"/>
      <c r="N268" s="12"/>
      <c r="O268" s="107"/>
      <c r="P268" s="105"/>
      <c r="Q268" s="105"/>
      <c r="R268" s="107"/>
      <c r="S268" s="107"/>
      <c r="T268" s="107"/>
      <c r="U268" s="107"/>
      <c r="V268" s="107"/>
      <c r="W268" s="157"/>
      <c r="X268" s="12"/>
      <c r="Y268" s="12"/>
    </row>
    <row r="269" spans="2:25" x14ac:dyDescent="0.25">
      <c r="B269" s="12"/>
      <c r="C269" s="12"/>
      <c r="D269" s="12"/>
      <c r="E269" s="12"/>
      <c r="F269" s="12"/>
      <c r="G269" s="12"/>
      <c r="H269" s="12"/>
      <c r="I269" s="12"/>
      <c r="J269" s="12"/>
      <c r="K269" s="12"/>
      <c r="L269" s="12"/>
      <c r="M269" s="12"/>
      <c r="N269" s="12"/>
      <c r="O269" s="107"/>
      <c r="P269" s="105"/>
      <c r="Q269" s="105"/>
      <c r="R269" s="107"/>
      <c r="S269" s="107"/>
      <c r="T269" s="107"/>
      <c r="U269" s="107"/>
      <c r="V269" s="107"/>
      <c r="W269" s="157"/>
      <c r="X269" s="12"/>
      <c r="Y269" s="12"/>
    </row>
    <row r="270" spans="2:25" x14ac:dyDescent="0.25">
      <c r="B270" s="12"/>
      <c r="C270" s="12"/>
      <c r="D270" s="12"/>
      <c r="E270" s="12"/>
      <c r="F270" s="12"/>
      <c r="G270" s="12"/>
      <c r="H270" s="12"/>
      <c r="I270" s="12"/>
      <c r="J270" s="12"/>
      <c r="K270" s="12"/>
      <c r="L270" s="12"/>
      <c r="M270" s="12"/>
      <c r="N270" s="12"/>
      <c r="O270" s="107"/>
      <c r="P270" s="105"/>
      <c r="Q270" s="105"/>
      <c r="R270" s="107"/>
      <c r="S270" s="107"/>
      <c r="T270" s="107"/>
      <c r="U270" s="107"/>
      <c r="V270" s="107"/>
      <c r="W270" s="157"/>
      <c r="X270" s="12"/>
      <c r="Y270" s="12"/>
    </row>
    <row r="271" spans="2:25" x14ac:dyDescent="0.25">
      <c r="B271" s="12"/>
      <c r="C271" s="12"/>
      <c r="D271" s="12"/>
      <c r="E271" s="12"/>
      <c r="F271" s="12"/>
      <c r="G271" s="12"/>
      <c r="H271" s="12"/>
      <c r="I271" s="12"/>
      <c r="J271" s="12"/>
      <c r="K271" s="12"/>
      <c r="L271" s="12"/>
      <c r="M271" s="12"/>
      <c r="N271" s="12"/>
      <c r="O271" s="107"/>
      <c r="P271" s="105"/>
      <c r="Q271" s="105"/>
      <c r="R271" s="107"/>
      <c r="S271" s="107"/>
      <c r="T271" s="107"/>
      <c r="U271" s="107"/>
      <c r="V271" s="107"/>
      <c r="W271" s="157"/>
      <c r="X271" s="12"/>
      <c r="Y271" s="12"/>
    </row>
    <row r="272" spans="2:25" x14ac:dyDescent="0.25">
      <c r="B272" s="12"/>
      <c r="C272" s="12"/>
      <c r="D272" s="12"/>
      <c r="E272" s="12"/>
      <c r="F272" s="12"/>
      <c r="G272" s="12"/>
      <c r="H272" s="12"/>
      <c r="I272" s="12"/>
      <c r="J272" s="12"/>
      <c r="K272" s="12"/>
      <c r="L272" s="12"/>
      <c r="M272" s="12"/>
      <c r="N272" s="12"/>
      <c r="O272" s="107"/>
      <c r="P272" s="105"/>
      <c r="Q272" s="105"/>
      <c r="R272" s="107"/>
      <c r="S272" s="107"/>
      <c r="T272" s="107"/>
      <c r="U272" s="107"/>
      <c r="V272" s="107"/>
      <c r="W272" s="157"/>
      <c r="X272" s="12"/>
      <c r="Y272" s="12"/>
    </row>
    <row r="273" spans="2:25" x14ac:dyDescent="0.25">
      <c r="B273" s="12"/>
      <c r="C273" s="12"/>
      <c r="D273" s="12"/>
      <c r="E273" s="12"/>
      <c r="F273" s="12"/>
      <c r="G273" s="12"/>
      <c r="H273" s="12"/>
      <c r="I273" s="12"/>
      <c r="J273" s="12"/>
      <c r="K273" s="12"/>
      <c r="L273" s="12"/>
      <c r="M273" s="12"/>
      <c r="N273" s="12"/>
      <c r="O273" s="107"/>
      <c r="P273" s="105"/>
      <c r="Q273" s="105"/>
      <c r="R273" s="107"/>
      <c r="S273" s="107"/>
      <c r="T273" s="107"/>
      <c r="U273" s="107"/>
      <c r="V273" s="107"/>
      <c r="W273" s="157"/>
      <c r="X273" s="12"/>
      <c r="Y273" s="12"/>
    </row>
    <row r="274" spans="2:25" x14ac:dyDescent="0.25">
      <c r="B274" s="12"/>
      <c r="C274" s="12"/>
      <c r="D274" s="12"/>
      <c r="E274" s="12"/>
      <c r="F274" s="12"/>
      <c r="G274" s="12"/>
      <c r="H274" s="12"/>
      <c r="I274" s="12"/>
      <c r="J274" s="12"/>
      <c r="K274" s="12"/>
      <c r="L274" s="12"/>
      <c r="M274" s="12"/>
      <c r="N274" s="12"/>
      <c r="O274" s="107"/>
      <c r="P274" s="105"/>
      <c r="Q274" s="105"/>
      <c r="R274" s="107"/>
      <c r="S274" s="107"/>
      <c r="T274" s="107"/>
      <c r="U274" s="107"/>
      <c r="V274" s="107"/>
      <c r="W274" s="157"/>
      <c r="X274" s="12"/>
      <c r="Y274" s="12"/>
    </row>
    <row r="275" spans="2:25" x14ac:dyDescent="0.25">
      <c r="B275" s="12"/>
      <c r="C275" s="12"/>
      <c r="D275" s="12"/>
      <c r="E275" s="12"/>
      <c r="F275" s="12"/>
      <c r="G275" s="12"/>
      <c r="H275" s="12"/>
      <c r="I275" s="12"/>
      <c r="J275" s="12"/>
      <c r="K275" s="12"/>
      <c r="L275" s="12"/>
      <c r="M275" s="12"/>
      <c r="N275" s="12"/>
      <c r="O275" s="107"/>
      <c r="P275" s="105"/>
      <c r="Q275" s="105"/>
      <c r="R275" s="107"/>
      <c r="S275" s="107"/>
      <c r="T275" s="107"/>
      <c r="U275" s="107"/>
      <c r="V275" s="107"/>
      <c r="W275" s="157"/>
      <c r="X275" s="12"/>
      <c r="Y275" s="12"/>
    </row>
    <row r="276" spans="2:25" x14ac:dyDescent="0.25">
      <c r="B276" s="12"/>
      <c r="C276" s="12"/>
      <c r="D276" s="12"/>
      <c r="E276" s="12"/>
      <c r="F276" s="12"/>
      <c r="G276" s="12"/>
      <c r="H276" s="12"/>
      <c r="I276" s="12"/>
      <c r="J276" s="12"/>
      <c r="K276" s="12"/>
      <c r="L276" s="12"/>
      <c r="M276" s="12"/>
      <c r="N276" s="12"/>
      <c r="O276" s="107"/>
      <c r="P276" s="105"/>
      <c r="Q276" s="105"/>
      <c r="R276" s="107"/>
      <c r="S276" s="107"/>
      <c r="T276" s="107"/>
      <c r="U276" s="107"/>
      <c r="V276" s="107"/>
      <c r="W276" s="157"/>
      <c r="X276" s="12"/>
      <c r="Y276" s="12"/>
    </row>
  </sheetData>
  <customSheetViews>
    <customSheetView guid="{913EDF2B-D796-4451-9DB9-A902841B443B}" showPageBreaks="1" printArea="1" view="pageBreakPreview" showRuler="0" topLeftCell="A58">
      <selection activeCell="A69" sqref="A69"/>
      <rowBreaks count="1" manualBreakCount="1">
        <brk id="45" max="16383" man="1"/>
      </rowBreaks>
      <pageMargins left="0" right="0" top="0" bottom="0" header="0" footer="0"/>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 right="0" top="0" bottom="0" header="0" footer="0"/>
      <pageSetup paperSize="9" scale="87" orientation="landscape" verticalDpi="300" r:id="rId2"/>
      <headerFooter alignWithMargins="0">
        <oddFooter>&amp;L&amp;"Arial,Gras"&amp;9 22.08.06&amp;R&amp;9&amp;P</oddFooter>
      </headerFooter>
    </customSheetView>
  </customSheetViews>
  <mergeCells count="22">
    <mergeCell ref="Z1:AB1"/>
    <mergeCell ref="A77:I77"/>
    <mergeCell ref="A73:I73"/>
    <mergeCell ref="A74:I74"/>
    <mergeCell ref="A75:I75"/>
    <mergeCell ref="V1:X1"/>
    <mergeCell ref="M1:P1"/>
    <mergeCell ref="A88:I88"/>
    <mergeCell ref="M71:O71"/>
    <mergeCell ref="A76:I76"/>
    <mergeCell ref="B1:E1"/>
    <mergeCell ref="F1:I1"/>
    <mergeCell ref="A85:I85"/>
    <mergeCell ref="A87:I87"/>
    <mergeCell ref="A84:I84"/>
    <mergeCell ref="A83:I83"/>
    <mergeCell ref="A86:I86"/>
    <mergeCell ref="A82:I82"/>
    <mergeCell ref="A81:I81"/>
    <mergeCell ref="A80:I80"/>
    <mergeCell ref="A79:I79"/>
    <mergeCell ref="A78:I78"/>
  </mergeCells>
  <phoneticPr fontId="0" type="noConversion"/>
  <pageMargins left="0.7" right="0.7" top="0.75" bottom="0.75" header="0.3" footer="0.3"/>
  <pageSetup paperSize="9" scale="26" orientation="landscape" verticalDpi="300" r:id="rId3"/>
  <headerFooter alignWithMargins="0">
    <oddHeader xml:space="preserve">&amp;C
</oddHeader>
    <oddFooter>&amp;L&amp;"Times New Roman,Normal"&amp;9&amp;K01+000August 2020
&amp;F&amp;R&amp;"Times New Roman,Normal"&amp;9&amp;P</oddFooter>
  </headerFooter>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76"/>
  <sheetViews>
    <sheetView topLeftCell="E1" zoomScaleNormal="100" workbookViewId="0">
      <selection activeCell="S18" sqref="R18:S18"/>
    </sheetView>
  </sheetViews>
  <sheetFormatPr defaultColWidth="8.54296875" defaultRowHeight="12.5" x14ac:dyDescent="0.25"/>
  <cols>
    <col min="1" max="1" width="61.453125" style="12" customWidth="1"/>
    <col min="2" max="4" width="11.54296875" customWidth="1"/>
    <col min="5" max="5" width="16.54296875" customWidth="1"/>
    <col min="6" max="8" width="11.54296875" hidden="1" customWidth="1"/>
    <col min="9" max="9" width="13.54296875" hidden="1" customWidth="1"/>
    <col min="10" max="10" width="17.54296875" bestFit="1" customWidth="1"/>
    <col min="11" max="11" width="15.54296875" customWidth="1"/>
    <col min="12" max="12" width="12.453125" bestFit="1" customWidth="1"/>
    <col min="13" max="14" width="13.54296875" customWidth="1"/>
    <col min="15" max="15" width="13.54296875" style="93" customWidth="1"/>
    <col min="16" max="17" width="13.54296875" style="130" customWidth="1"/>
    <col min="18" max="18" width="17.54296875" style="93" customWidth="1"/>
    <col min="19" max="20" width="15.54296875" style="93" customWidth="1"/>
    <col min="21" max="21" width="17.54296875" style="93" bestFit="1" customWidth="1"/>
    <col min="22" max="23" width="15.54296875" style="93" customWidth="1"/>
    <col min="24" max="25" width="13.54296875" style="130" customWidth="1"/>
  </cols>
  <sheetData>
    <row r="1" spans="1:256" ht="24" customHeight="1" thickBot="1" x14ac:dyDescent="0.35">
      <c r="A1" s="39" t="s">
        <v>0</v>
      </c>
      <c r="B1" s="247" t="s">
        <v>1</v>
      </c>
      <c r="C1" s="248"/>
      <c r="D1" s="248"/>
      <c r="E1" s="248"/>
      <c r="F1" s="249" t="s">
        <v>2</v>
      </c>
      <c r="G1" s="248"/>
      <c r="H1" s="248"/>
      <c r="I1" s="248"/>
      <c r="J1" s="179" t="s">
        <v>3</v>
      </c>
      <c r="K1" s="179" t="s">
        <v>4</v>
      </c>
      <c r="L1" s="180" t="s">
        <v>5</v>
      </c>
      <c r="M1" s="271" t="s">
        <v>6</v>
      </c>
      <c r="N1" s="272"/>
      <c r="O1" s="272"/>
      <c r="P1" s="273"/>
      <c r="Q1" s="205"/>
      <c r="R1" s="211" t="s">
        <v>3</v>
      </c>
      <c r="S1" s="213" t="s">
        <v>4</v>
      </c>
      <c r="T1" s="215" t="s">
        <v>5</v>
      </c>
      <c r="U1" s="211" t="s">
        <v>3</v>
      </c>
      <c r="V1" s="213" t="s">
        <v>4</v>
      </c>
      <c r="W1" s="215" t="s">
        <v>5</v>
      </c>
      <c r="X1"/>
      <c r="Y1" s="205"/>
    </row>
    <row r="2" spans="1:256" s="10" customFormat="1" ht="48.25" customHeight="1" x14ac:dyDescent="0.25">
      <c r="A2" s="41" t="s">
        <v>9</v>
      </c>
      <c r="B2" s="42" t="s">
        <v>10</v>
      </c>
      <c r="C2" s="42" t="s">
        <v>11</v>
      </c>
      <c r="D2" s="43" t="s">
        <v>12</v>
      </c>
      <c r="E2" s="43" t="s">
        <v>13</v>
      </c>
      <c r="F2" s="42" t="s">
        <v>14</v>
      </c>
      <c r="G2" s="42" t="s">
        <v>11</v>
      </c>
      <c r="H2" s="43" t="s">
        <v>12</v>
      </c>
      <c r="I2" s="43" t="s">
        <v>15</v>
      </c>
      <c r="J2" s="43" t="s">
        <v>16</v>
      </c>
      <c r="K2" s="43" t="s">
        <v>17</v>
      </c>
      <c r="L2" s="43" t="s">
        <v>18</v>
      </c>
      <c r="M2" s="222" t="s">
        <v>19</v>
      </c>
      <c r="N2" s="222" t="s">
        <v>20</v>
      </c>
      <c r="O2" s="216" t="s">
        <v>21</v>
      </c>
      <c r="P2" s="216" t="s">
        <v>22</v>
      </c>
      <c r="Q2" s="110" t="s">
        <v>23</v>
      </c>
      <c r="R2" s="212" t="s">
        <v>16</v>
      </c>
      <c r="S2" s="214" t="s">
        <v>17</v>
      </c>
      <c r="T2" s="216" t="s">
        <v>18</v>
      </c>
      <c r="U2" s="212" t="s">
        <v>16</v>
      </c>
      <c r="V2" s="214" t="s">
        <v>17</v>
      </c>
      <c r="W2" s="216" t="s">
        <v>18</v>
      </c>
      <c r="X2" s="110" t="s">
        <v>22</v>
      </c>
      <c r="Y2" s="110" t="s">
        <v>126</v>
      </c>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x14ac:dyDescent="0.3">
      <c r="A3" s="44" t="s">
        <v>28</v>
      </c>
      <c r="B3" s="4"/>
      <c r="C3" s="1"/>
      <c r="D3" s="1"/>
      <c r="E3" s="1"/>
      <c r="F3" s="4"/>
      <c r="G3" s="1"/>
      <c r="H3" s="1"/>
      <c r="I3" s="1"/>
      <c r="J3" s="1"/>
      <c r="K3" s="1"/>
      <c r="L3" s="1"/>
      <c r="M3" s="1"/>
      <c r="N3" s="1"/>
      <c r="O3" s="90"/>
      <c r="P3" s="90"/>
      <c r="Q3" s="90"/>
      <c r="R3" s="259" t="s">
        <v>127</v>
      </c>
      <c r="S3" s="260"/>
      <c r="T3" s="261"/>
      <c r="U3" s="265" t="s">
        <v>128</v>
      </c>
      <c r="V3" s="266"/>
      <c r="W3" s="266"/>
      <c r="X3" s="266"/>
      <c r="Y3" s="267"/>
    </row>
    <row r="4" spans="1:256" ht="27.5" x14ac:dyDescent="0.3">
      <c r="A4" s="48" t="s">
        <v>29</v>
      </c>
      <c r="B4" s="5"/>
      <c r="C4" s="2"/>
      <c r="D4" s="2"/>
      <c r="E4" s="2"/>
      <c r="F4" s="5"/>
      <c r="G4" s="2"/>
      <c r="H4" s="2"/>
      <c r="I4" s="1"/>
      <c r="J4" s="1"/>
      <c r="K4" s="1"/>
      <c r="L4" s="1"/>
      <c r="M4" s="1"/>
      <c r="N4" s="1"/>
      <c r="O4" s="90"/>
      <c r="P4" s="90"/>
      <c r="Q4" s="90"/>
      <c r="R4" s="262"/>
      <c r="S4" s="263"/>
      <c r="T4" s="264"/>
      <c r="U4" s="268"/>
      <c r="V4" s="269"/>
      <c r="W4" s="269"/>
      <c r="X4" s="269"/>
      <c r="Y4" s="270"/>
    </row>
    <row r="5" spans="1:256" ht="13" x14ac:dyDescent="0.3">
      <c r="A5" s="50" t="s">
        <v>30</v>
      </c>
      <c r="B5" s="51"/>
      <c r="C5" s="52"/>
      <c r="D5" s="52"/>
      <c r="E5" s="52"/>
      <c r="F5" s="51" t="s">
        <v>31</v>
      </c>
      <c r="G5" s="52"/>
      <c r="H5" s="52"/>
      <c r="I5" s="53"/>
      <c r="J5" s="53"/>
      <c r="K5" s="53"/>
      <c r="L5" s="53"/>
      <c r="M5" s="53"/>
      <c r="N5" s="53"/>
      <c r="O5" s="91"/>
      <c r="P5" s="91"/>
      <c r="Q5" s="91"/>
      <c r="R5" s="91"/>
      <c r="S5" s="91"/>
      <c r="T5" s="91"/>
      <c r="U5" s="91"/>
      <c r="V5" s="91"/>
      <c r="W5" s="91"/>
      <c r="X5" s="91"/>
      <c r="Y5" s="91"/>
    </row>
    <row r="6" spans="1:256" x14ac:dyDescent="0.25">
      <c r="A6" s="48" t="s">
        <v>32</v>
      </c>
      <c r="B6" s="5" t="s">
        <v>31</v>
      </c>
      <c r="C6" s="2">
        <v>48</v>
      </c>
      <c r="D6" s="2">
        <v>9500</v>
      </c>
      <c r="E6" s="56">
        <f t="shared" ref="E6:E12" si="0">C6*D6</f>
        <v>456000</v>
      </c>
      <c r="F6" s="5" t="s">
        <v>31</v>
      </c>
      <c r="G6" s="2">
        <v>12</v>
      </c>
      <c r="H6" s="2">
        <v>9500</v>
      </c>
      <c r="I6" s="56">
        <f t="shared" ref="I6:I12" si="1">G6*H6</f>
        <v>114000</v>
      </c>
      <c r="J6" s="56">
        <f>E6</f>
        <v>456000</v>
      </c>
      <c r="K6" s="56">
        <v>0</v>
      </c>
      <c r="L6" s="56">
        <f>J6+K6</f>
        <v>456000</v>
      </c>
      <c r="M6" s="56">
        <f t="shared" ref="M6:N12" si="2">C6</f>
        <v>48</v>
      </c>
      <c r="N6" s="56">
        <f t="shared" si="2"/>
        <v>9500</v>
      </c>
      <c r="O6" s="92">
        <f>M6*N6</f>
        <v>456000</v>
      </c>
      <c r="P6" s="92">
        <f>E6-O6</f>
        <v>0</v>
      </c>
      <c r="Q6" s="188">
        <f>(P6*100%)/E6</f>
        <v>0</v>
      </c>
      <c r="R6" s="92">
        <f>O6</f>
        <v>456000</v>
      </c>
      <c r="S6" s="92">
        <v>0</v>
      </c>
      <c r="T6" s="92">
        <f>R6+S6</f>
        <v>456000</v>
      </c>
      <c r="U6" s="92">
        <v>456000</v>
      </c>
      <c r="V6" s="92">
        <v>0</v>
      </c>
      <c r="W6" s="92">
        <f t="shared" ref="W6:W12" si="3">U6+V6</f>
        <v>456000</v>
      </c>
      <c r="X6" s="92">
        <f>W6-E6</f>
        <v>0</v>
      </c>
      <c r="Y6" s="207">
        <f t="shared" ref="Y6:Y12" si="4">X6/E6</f>
        <v>0</v>
      </c>
    </row>
    <row r="7" spans="1:256" x14ac:dyDescent="0.25">
      <c r="A7" s="48" t="s">
        <v>33</v>
      </c>
      <c r="B7" s="5" t="s">
        <v>31</v>
      </c>
      <c r="C7" s="2">
        <v>42</v>
      </c>
      <c r="D7" s="2">
        <v>5800</v>
      </c>
      <c r="E7" s="56">
        <f t="shared" si="0"/>
        <v>243600</v>
      </c>
      <c r="F7" s="5" t="s">
        <v>31</v>
      </c>
      <c r="G7" s="2">
        <v>6</v>
      </c>
      <c r="H7" s="2">
        <v>5800</v>
      </c>
      <c r="I7" s="56">
        <f t="shared" si="1"/>
        <v>34800</v>
      </c>
      <c r="J7" s="56">
        <v>0</v>
      </c>
      <c r="K7" s="56">
        <f>E7</f>
        <v>243600</v>
      </c>
      <c r="L7" s="56">
        <f t="shared" ref="L7:L12" si="5">J7+K7</f>
        <v>243600</v>
      </c>
      <c r="M7" s="56">
        <f t="shared" si="2"/>
        <v>42</v>
      </c>
      <c r="N7" s="56">
        <f t="shared" si="2"/>
        <v>5800</v>
      </c>
      <c r="O7" s="92">
        <f t="shared" ref="O7:O12" si="6">M7*N7</f>
        <v>243600</v>
      </c>
      <c r="P7" s="92">
        <f t="shared" ref="P7:P12" si="7">E7-O7</f>
        <v>0</v>
      </c>
      <c r="Q7" s="188">
        <f t="shared" ref="Q7:Q16" si="8">(P7*100%)/E7</f>
        <v>0</v>
      </c>
      <c r="R7" s="92">
        <v>0</v>
      </c>
      <c r="S7" s="92">
        <f>O7</f>
        <v>243600</v>
      </c>
      <c r="T7" s="92">
        <f t="shared" ref="T7:T12" si="9">R7+S7</f>
        <v>243600</v>
      </c>
      <c r="U7" s="92">
        <v>0</v>
      </c>
      <c r="V7" s="92">
        <v>243600</v>
      </c>
      <c r="W7" s="92">
        <f t="shared" si="3"/>
        <v>243600</v>
      </c>
      <c r="X7" s="92">
        <f t="shared" ref="X7:X23" si="10">W7-E7</f>
        <v>0</v>
      </c>
      <c r="Y7" s="207">
        <f t="shared" si="4"/>
        <v>0</v>
      </c>
    </row>
    <row r="8" spans="1:256" x14ac:dyDescent="0.25">
      <c r="A8" s="48" t="s">
        <v>34</v>
      </c>
      <c r="B8" s="5" t="s">
        <v>31</v>
      </c>
      <c r="C8" s="2">
        <v>48</v>
      </c>
      <c r="D8" s="2">
        <v>5300</v>
      </c>
      <c r="E8" s="56">
        <f t="shared" si="0"/>
        <v>254400</v>
      </c>
      <c r="F8" s="5" t="s">
        <v>31</v>
      </c>
      <c r="G8" s="2">
        <v>12</v>
      </c>
      <c r="H8" s="2">
        <v>5300</v>
      </c>
      <c r="I8" s="56">
        <f t="shared" si="1"/>
        <v>63600</v>
      </c>
      <c r="J8" s="56">
        <f>E8</f>
        <v>254400</v>
      </c>
      <c r="K8" s="56">
        <v>0</v>
      </c>
      <c r="L8" s="56">
        <f t="shared" si="5"/>
        <v>254400</v>
      </c>
      <c r="M8" s="56">
        <f t="shared" si="2"/>
        <v>48</v>
      </c>
      <c r="N8" s="56">
        <f t="shared" si="2"/>
        <v>5300</v>
      </c>
      <c r="O8" s="92">
        <f t="shared" si="6"/>
        <v>254400</v>
      </c>
      <c r="P8" s="92">
        <f t="shared" si="7"/>
        <v>0</v>
      </c>
      <c r="Q8" s="188">
        <f t="shared" si="8"/>
        <v>0</v>
      </c>
      <c r="R8" s="92">
        <f t="shared" ref="R8:R11" si="11">O8</f>
        <v>254400</v>
      </c>
      <c r="S8" s="92">
        <v>0</v>
      </c>
      <c r="T8" s="92">
        <f t="shared" si="9"/>
        <v>254400</v>
      </c>
      <c r="U8" s="92">
        <v>254400</v>
      </c>
      <c r="V8" s="92">
        <v>0</v>
      </c>
      <c r="W8" s="92">
        <f t="shared" si="3"/>
        <v>254400</v>
      </c>
      <c r="X8" s="92">
        <f t="shared" si="10"/>
        <v>0</v>
      </c>
      <c r="Y8" s="207">
        <f t="shared" si="4"/>
        <v>0</v>
      </c>
    </row>
    <row r="9" spans="1:256" x14ac:dyDescent="0.25">
      <c r="A9" s="48" t="s">
        <v>35</v>
      </c>
      <c r="B9" s="5" t="s">
        <v>31</v>
      </c>
      <c r="C9" s="2">
        <v>45</v>
      </c>
      <c r="D9" s="2">
        <v>4500</v>
      </c>
      <c r="E9" s="56">
        <f t="shared" si="0"/>
        <v>202500</v>
      </c>
      <c r="F9" s="5" t="s">
        <v>31</v>
      </c>
      <c r="G9" s="2">
        <v>9</v>
      </c>
      <c r="H9" s="2">
        <v>4500</v>
      </c>
      <c r="I9" s="56">
        <f t="shared" si="1"/>
        <v>40500</v>
      </c>
      <c r="J9" s="56">
        <f>E9</f>
        <v>202500</v>
      </c>
      <c r="K9" s="56">
        <v>0</v>
      </c>
      <c r="L9" s="56">
        <f t="shared" si="5"/>
        <v>202500</v>
      </c>
      <c r="M9" s="56">
        <f t="shared" si="2"/>
        <v>45</v>
      </c>
      <c r="N9" s="56">
        <f t="shared" si="2"/>
        <v>4500</v>
      </c>
      <c r="O9" s="92">
        <f t="shared" si="6"/>
        <v>202500</v>
      </c>
      <c r="P9" s="92">
        <f t="shared" si="7"/>
        <v>0</v>
      </c>
      <c r="Q9" s="188">
        <f t="shared" si="8"/>
        <v>0</v>
      </c>
      <c r="R9" s="92">
        <f t="shared" si="11"/>
        <v>202500</v>
      </c>
      <c r="S9" s="92">
        <v>0</v>
      </c>
      <c r="T9" s="92">
        <f t="shared" si="9"/>
        <v>202500</v>
      </c>
      <c r="U9" s="92">
        <v>202500</v>
      </c>
      <c r="V9" s="92">
        <v>0</v>
      </c>
      <c r="W9" s="92">
        <f t="shared" si="3"/>
        <v>202500</v>
      </c>
      <c r="X9" s="92">
        <f t="shared" si="10"/>
        <v>0</v>
      </c>
      <c r="Y9" s="207">
        <f t="shared" si="4"/>
        <v>0</v>
      </c>
    </row>
    <row r="10" spans="1:256" x14ac:dyDescent="0.25">
      <c r="A10" s="48" t="s">
        <v>36</v>
      </c>
      <c r="B10" s="5" t="s">
        <v>31</v>
      </c>
      <c r="C10" s="2">
        <v>45</v>
      </c>
      <c r="D10" s="2">
        <v>4500</v>
      </c>
      <c r="E10" s="56">
        <f t="shared" si="0"/>
        <v>202500</v>
      </c>
      <c r="F10" s="5" t="s">
        <v>31</v>
      </c>
      <c r="G10" s="2">
        <v>9</v>
      </c>
      <c r="H10" s="2">
        <v>4500</v>
      </c>
      <c r="I10" s="56">
        <f t="shared" si="1"/>
        <v>40500</v>
      </c>
      <c r="J10" s="56">
        <f>E10</f>
        <v>202500</v>
      </c>
      <c r="K10" s="56">
        <v>0</v>
      </c>
      <c r="L10" s="56">
        <f t="shared" si="5"/>
        <v>202500</v>
      </c>
      <c r="M10" s="56">
        <f t="shared" si="2"/>
        <v>45</v>
      </c>
      <c r="N10" s="56">
        <f t="shared" si="2"/>
        <v>4500</v>
      </c>
      <c r="O10" s="92">
        <f t="shared" si="6"/>
        <v>202500</v>
      </c>
      <c r="P10" s="92">
        <f t="shared" si="7"/>
        <v>0</v>
      </c>
      <c r="Q10" s="188">
        <f t="shared" si="8"/>
        <v>0</v>
      </c>
      <c r="R10" s="92">
        <f t="shared" si="11"/>
        <v>202500</v>
      </c>
      <c r="S10" s="92">
        <v>0</v>
      </c>
      <c r="T10" s="92">
        <f t="shared" si="9"/>
        <v>202500</v>
      </c>
      <c r="U10" s="92">
        <v>202500</v>
      </c>
      <c r="V10" s="92">
        <v>0</v>
      </c>
      <c r="W10" s="92">
        <f t="shared" si="3"/>
        <v>202500</v>
      </c>
      <c r="X10" s="92">
        <f t="shared" si="10"/>
        <v>0</v>
      </c>
      <c r="Y10" s="207">
        <f t="shared" si="4"/>
        <v>0</v>
      </c>
    </row>
    <row r="11" spans="1:256" x14ac:dyDescent="0.25">
      <c r="A11" s="48" t="s">
        <v>37</v>
      </c>
      <c r="B11" s="5" t="s">
        <v>31</v>
      </c>
      <c r="C11" s="2">
        <v>51</v>
      </c>
      <c r="D11" s="2">
        <v>4500</v>
      </c>
      <c r="E11" s="56">
        <f t="shared" si="0"/>
        <v>229500</v>
      </c>
      <c r="F11" s="5" t="s">
        <v>31</v>
      </c>
      <c r="G11" s="2">
        <v>12</v>
      </c>
      <c r="H11" s="2">
        <v>4500</v>
      </c>
      <c r="I11" s="56">
        <f t="shared" si="1"/>
        <v>54000</v>
      </c>
      <c r="J11" s="56">
        <f>E11</f>
        <v>229500</v>
      </c>
      <c r="K11" s="56">
        <v>0</v>
      </c>
      <c r="L11" s="56">
        <f t="shared" si="5"/>
        <v>229500</v>
      </c>
      <c r="M11" s="56">
        <f t="shared" si="2"/>
        <v>51</v>
      </c>
      <c r="N11" s="56">
        <f t="shared" si="2"/>
        <v>4500</v>
      </c>
      <c r="O11" s="92">
        <f t="shared" si="6"/>
        <v>229500</v>
      </c>
      <c r="P11" s="92">
        <f t="shared" si="7"/>
        <v>0</v>
      </c>
      <c r="Q11" s="188">
        <f t="shared" si="8"/>
        <v>0</v>
      </c>
      <c r="R11" s="92">
        <f t="shared" si="11"/>
        <v>229500</v>
      </c>
      <c r="S11" s="92">
        <v>0</v>
      </c>
      <c r="T11" s="92">
        <f t="shared" si="9"/>
        <v>229500</v>
      </c>
      <c r="U11" s="92">
        <v>229500</v>
      </c>
      <c r="V11" s="92">
        <v>0</v>
      </c>
      <c r="W11" s="92">
        <f t="shared" si="3"/>
        <v>229500</v>
      </c>
      <c r="X11" s="92">
        <f t="shared" si="10"/>
        <v>0</v>
      </c>
      <c r="Y11" s="207">
        <f t="shared" si="4"/>
        <v>0</v>
      </c>
    </row>
    <row r="12" spans="1:256" x14ac:dyDescent="0.25">
      <c r="A12" s="48" t="s">
        <v>38</v>
      </c>
      <c r="B12" s="5" t="s">
        <v>31</v>
      </c>
      <c r="C12" s="2">
        <v>48</v>
      </c>
      <c r="D12" s="2">
        <v>4500</v>
      </c>
      <c r="E12" s="56">
        <f t="shared" si="0"/>
        <v>216000</v>
      </c>
      <c r="F12" s="5" t="s">
        <v>31</v>
      </c>
      <c r="G12" s="2">
        <v>12</v>
      </c>
      <c r="H12" s="2">
        <v>4500</v>
      </c>
      <c r="I12" s="56">
        <f t="shared" si="1"/>
        <v>54000</v>
      </c>
      <c r="J12" s="56">
        <v>0</v>
      </c>
      <c r="K12" s="56">
        <f>E12</f>
        <v>216000</v>
      </c>
      <c r="L12" s="56">
        <f t="shared" si="5"/>
        <v>216000</v>
      </c>
      <c r="M12" s="56">
        <f t="shared" si="2"/>
        <v>48</v>
      </c>
      <c r="N12" s="56">
        <f t="shared" si="2"/>
        <v>4500</v>
      </c>
      <c r="O12" s="92">
        <f t="shared" si="6"/>
        <v>216000</v>
      </c>
      <c r="P12" s="92">
        <f t="shared" si="7"/>
        <v>0</v>
      </c>
      <c r="Q12" s="188">
        <f t="shared" si="8"/>
        <v>0</v>
      </c>
      <c r="R12" s="92">
        <v>0</v>
      </c>
      <c r="S12" s="92">
        <f>O12</f>
        <v>216000</v>
      </c>
      <c r="T12" s="92">
        <f t="shared" si="9"/>
        <v>216000</v>
      </c>
      <c r="U12" s="92">
        <v>0</v>
      </c>
      <c r="V12" s="92">
        <v>216000</v>
      </c>
      <c r="W12" s="92">
        <f t="shared" si="3"/>
        <v>216000</v>
      </c>
      <c r="X12" s="92">
        <f t="shared" si="10"/>
        <v>0</v>
      </c>
      <c r="Y12" s="207">
        <f t="shared" si="4"/>
        <v>0</v>
      </c>
    </row>
    <row r="13" spans="1:256" ht="13" x14ac:dyDescent="0.3">
      <c r="A13" s="50" t="s">
        <v>39</v>
      </c>
      <c r="B13" s="51"/>
      <c r="C13" s="52"/>
      <c r="D13" s="52"/>
      <c r="E13" s="52"/>
      <c r="F13" s="51" t="s">
        <v>31</v>
      </c>
      <c r="G13" s="52"/>
      <c r="H13" s="52"/>
      <c r="I13" s="53"/>
      <c r="J13" s="52"/>
      <c r="K13" s="52"/>
      <c r="L13" s="52"/>
      <c r="M13" s="53"/>
      <c r="N13" s="53"/>
      <c r="O13" s="91"/>
      <c r="P13" s="91"/>
      <c r="Q13" s="91"/>
      <c r="R13" s="119"/>
      <c r="S13" s="119"/>
      <c r="T13" s="119"/>
      <c r="U13" s="119"/>
      <c r="V13" s="119"/>
      <c r="W13" s="119"/>
      <c r="X13" s="91"/>
      <c r="Y13" s="91"/>
    </row>
    <row r="14" spans="1:256" x14ac:dyDescent="0.25">
      <c r="A14" s="48" t="s">
        <v>40</v>
      </c>
      <c r="B14" s="5" t="s">
        <v>31</v>
      </c>
      <c r="C14" s="2">
        <v>48</v>
      </c>
      <c r="D14" s="2">
        <v>3500</v>
      </c>
      <c r="E14" s="56">
        <f>C14*D14</f>
        <v>168000</v>
      </c>
      <c r="F14" s="5" t="s">
        <v>31</v>
      </c>
      <c r="G14" s="2">
        <v>12</v>
      </c>
      <c r="H14" s="2">
        <v>3500</v>
      </c>
      <c r="I14" s="56">
        <f>G14*H14</f>
        <v>42000</v>
      </c>
      <c r="J14" s="56">
        <f>E14</f>
        <v>168000</v>
      </c>
      <c r="K14" s="56">
        <v>0</v>
      </c>
      <c r="L14" s="56">
        <f>J14+K14</f>
        <v>168000</v>
      </c>
      <c r="M14" s="56">
        <f t="shared" ref="M14:N16" si="12">C14</f>
        <v>48</v>
      </c>
      <c r="N14" s="56">
        <f t="shared" si="12"/>
        <v>3500</v>
      </c>
      <c r="O14" s="92">
        <f t="shared" ref="O14:O16" si="13">M14*N14</f>
        <v>168000</v>
      </c>
      <c r="P14" s="92">
        <f>E14-O14</f>
        <v>0</v>
      </c>
      <c r="Q14" s="188">
        <f t="shared" si="8"/>
        <v>0</v>
      </c>
      <c r="R14" s="92">
        <f>O14</f>
        <v>168000</v>
      </c>
      <c r="S14" s="92">
        <v>0</v>
      </c>
      <c r="T14" s="92">
        <f>R14+S14</f>
        <v>168000</v>
      </c>
      <c r="U14" s="92">
        <v>168000</v>
      </c>
      <c r="V14" s="92">
        <v>0</v>
      </c>
      <c r="W14" s="92">
        <f>U14+V14</f>
        <v>168000</v>
      </c>
      <c r="X14" s="92">
        <f t="shared" si="10"/>
        <v>0</v>
      </c>
      <c r="Y14" s="188">
        <f t="shared" ref="Y14:Y16" si="14">(X14*100%)/M14</f>
        <v>0</v>
      </c>
    </row>
    <row r="15" spans="1:256" x14ac:dyDescent="0.25">
      <c r="A15" s="48" t="s">
        <v>41</v>
      </c>
      <c r="B15" s="5" t="s">
        <v>31</v>
      </c>
      <c r="C15" s="2">
        <v>48</v>
      </c>
      <c r="D15" s="2">
        <v>2200</v>
      </c>
      <c r="E15" s="56">
        <f t="shared" ref="E15:E16" si="15">C15*D15</f>
        <v>105600</v>
      </c>
      <c r="F15" s="5" t="s">
        <v>31</v>
      </c>
      <c r="G15" s="2">
        <v>12</v>
      </c>
      <c r="H15" s="2">
        <v>2200</v>
      </c>
      <c r="I15" s="56">
        <f t="shared" ref="I15:I16" si="16">G15*H15</f>
        <v>26400</v>
      </c>
      <c r="J15" s="56">
        <v>0</v>
      </c>
      <c r="K15" s="56">
        <f>E15</f>
        <v>105600</v>
      </c>
      <c r="L15" s="56">
        <f t="shared" ref="L15:L16" si="17">J15+K15</f>
        <v>105600</v>
      </c>
      <c r="M15" s="56">
        <f t="shared" si="12"/>
        <v>48</v>
      </c>
      <c r="N15" s="56">
        <f t="shared" si="12"/>
        <v>2200</v>
      </c>
      <c r="O15" s="92">
        <f t="shared" si="13"/>
        <v>105600</v>
      </c>
      <c r="P15" s="92">
        <f>E15-O15</f>
        <v>0</v>
      </c>
      <c r="Q15" s="188">
        <f t="shared" si="8"/>
        <v>0</v>
      </c>
      <c r="R15" s="92">
        <v>0</v>
      </c>
      <c r="S15" s="92">
        <f>O15</f>
        <v>105600</v>
      </c>
      <c r="T15" s="92">
        <f t="shared" ref="T15:T16" si="18">R15+S15</f>
        <v>105600</v>
      </c>
      <c r="U15" s="92">
        <v>0</v>
      </c>
      <c r="V15" s="92">
        <v>105600</v>
      </c>
      <c r="W15" s="92">
        <f>U15+V15</f>
        <v>105600</v>
      </c>
      <c r="X15" s="92">
        <f t="shared" si="10"/>
        <v>0</v>
      </c>
      <c r="Y15" s="188">
        <f t="shared" si="14"/>
        <v>0</v>
      </c>
    </row>
    <row r="16" spans="1:256" x14ac:dyDescent="0.25">
      <c r="A16" s="49" t="s">
        <v>42</v>
      </c>
      <c r="B16" s="5" t="s">
        <v>31</v>
      </c>
      <c r="C16" s="2">
        <v>48</v>
      </c>
      <c r="D16" s="2">
        <v>1300</v>
      </c>
      <c r="E16" s="56">
        <f t="shared" si="15"/>
        <v>62400</v>
      </c>
      <c r="F16" s="5" t="s">
        <v>31</v>
      </c>
      <c r="G16" s="2">
        <v>12</v>
      </c>
      <c r="H16" s="2">
        <v>1300</v>
      </c>
      <c r="I16" s="56">
        <f t="shared" si="16"/>
        <v>15600</v>
      </c>
      <c r="J16" s="56">
        <v>0</v>
      </c>
      <c r="K16" s="56">
        <f>E16</f>
        <v>62400</v>
      </c>
      <c r="L16" s="56">
        <f t="shared" si="17"/>
        <v>62400</v>
      </c>
      <c r="M16" s="56">
        <f t="shared" si="12"/>
        <v>48</v>
      </c>
      <c r="N16" s="56">
        <f t="shared" si="12"/>
        <v>1300</v>
      </c>
      <c r="O16" s="92">
        <f t="shared" si="13"/>
        <v>62400</v>
      </c>
      <c r="P16" s="92">
        <f>E16-O16</f>
        <v>0</v>
      </c>
      <c r="Q16" s="188">
        <f t="shared" si="8"/>
        <v>0</v>
      </c>
      <c r="R16" s="92">
        <v>0</v>
      </c>
      <c r="S16" s="92">
        <f>O16</f>
        <v>62400</v>
      </c>
      <c r="T16" s="92">
        <f t="shared" si="18"/>
        <v>62400</v>
      </c>
      <c r="U16" s="92">
        <v>0</v>
      </c>
      <c r="V16" s="92">
        <v>62400</v>
      </c>
      <c r="W16" s="92">
        <f>U16+V16</f>
        <v>62400</v>
      </c>
      <c r="X16" s="92">
        <f t="shared" si="10"/>
        <v>0</v>
      </c>
      <c r="Y16" s="188">
        <f t="shared" si="14"/>
        <v>0</v>
      </c>
    </row>
    <row r="17" spans="1:26" ht="15.65" customHeight="1" x14ac:dyDescent="0.3">
      <c r="A17" s="19"/>
      <c r="B17" s="51"/>
      <c r="C17" s="52"/>
      <c r="D17" s="52"/>
      <c r="E17" s="52"/>
      <c r="F17" s="51"/>
      <c r="G17" s="52"/>
      <c r="H17" s="52"/>
      <c r="I17" s="53"/>
      <c r="J17" s="52"/>
      <c r="K17" s="52"/>
      <c r="L17" s="52"/>
      <c r="M17" s="53"/>
      <c r="N17" s="53"/>
      <c r="O17" s="91"/>
      <c r="P17" s="91"/>
      <c r="Q17" s="91"/>
      <c r="R17" s="119"/>
      <c r="S17" s="119"/>
      <c r="T17" s="119"/>
      <c r="U17" s="119"/>
      <c r="V17" s="119"/>
      <c r="W17" s="119"/>
      <c r="X17" s="91"/>
      <c r="Y17" s="91"/>
    </row>
    <row r="18" spans="1:26" s="115" customFormat="1" ht="13" x14ac:dyDescent="0.3">
      <c r="A18" s="116" t="s">
        <v>43</v>
      </c>
      <c r="B18" s="113" t="s">
        <v>44</v>
      </c>
      <c r="C18" s="114">
        <v>2046</v>
      </c>
      <c r="D18" s="117">
        <v>221</v>
      </c>
      <c r="E18" s="114">
        <f>C18*D18</f>
        <v>452166</v>
      </c>
      <c r="F18" s="118" t="s">
        <v>44</v>
      </c>
      <c r="G18" s="117">
        <v>125</v>
      </c>
      <c r="H18" s="117">
        <v>221</v>
      </c>
      <c r="I18" s="114">
        <f>G18*H18</f>
        <v>27625</v>
      </c>
      <c r="J18" s="114">
        <f>E18*3.2/5</f>
        <v>289386.24000000005</v>
      </c>
      <c r="K18" s="114">
        <f>E18*1.8/5</f>
        <v>162779.76</v>
      </c>
      <c r="L18" s="114">
        <f>J18+K18</f>
        <v>452166.00000000006</v>
      </c>
      <c r="M18" s="132">
        <f>O18/N18</f>
        <v>1661.3846153846157</v>
      </c>
      <c r="N18" s="132">
        <v>221</v>
      </c>
      <c r="O18" s="133">
        <f>L18-85000</f>
        <v>367166.00000000006</v>
      </c>
      <c r="P18" s="206">
        <f>O18-E18</f>
        <v>-84999.999999999942</v>
      </c>
      <c r="Q18" s="209">
        <f>(P18*100%)/E18</f>
        <v>-0.18798405895180076</v>
      </c>
      <c r="R18" s="111">
        <f>O18*3.2/5</f>
        <v>234986.24000000005</v>
      </c>
      <c r="S18" s="111">
        <f>O18*1.8/5</f>
        <v>132179.76000000004</v>
      </c>
      <c r="T18" s="206">
        <f>R18+S18</f>
        <v>367166.00000000012</v>
      </c>
      <c r="U18" s="111">
        <v>234986.24000000005</v>
      </c>
      <c r="V18" s="111">
        <v>132179.76000000004</v>
      </c>
      <c r="W18" s="206">
        <f>U18+V18</f>
        <v>367166.00000000012</v>
      </c>
      <c r="X18" s="92">
        <f t="shared" si="10"/>
        <v>-84999.999999999884</v>
      </c>
      <c r="Y18" s="209">
        <f>X18/E18</f>
        <v>-0.18798405895180062</v>
      </c>
    </row>
    <row r="19" spans="1:26" ht="15" customHeight="1" x14ac:dyDescent="0.3">
      <c r="A19" s="19" t="s">
        <v>45</v>
      </c>
      <c r="B19" s="20"/>
      <c r="C19" s="21"/>
      <c r="D19" s="22"/>
      <c r="E19" s="60">
        <f>SUM(E6:E18)</f>
        <v>2592666</v>
      </c>
      <c r="F19" s="20"/>
      <c r="G19" s="21"/>
      <c r="H19" s="22"/>
      <c r="I19" s="60">
        <f>SUM(I6:I18)</f>
        <v>513025</v>
      </c>
      <c r="J19" s="60">
        <f>SUM(J6:J18)</f>
        <v>1802286.24</v>
      </c>
      <c r="K19" s="60">
        <f>SUM(K6:K18)</f>
        <v>790379.76</v>
      </c>
      <c r="L19" s="60">
        <f>SUM(L6:L18)</f>
        <v>2592666</v>
      </c>
      <c r="M19" s="60"/>
      <c r="N19" s="60"/>
      <c r="O19" s="60">
        <f>SUM(O6:O18)</f>
        <v>2507666</v>
      </c>
      <c r="P19" s="60">
        <f>SUM(P6:P18)</f>
        <v>-84999.999999999942</v>
      </c>
      <c r="Q19" s="210">
        <f>(P19*100%)/E19</f>
        <v>-3.278478600791615E-2</v>
      </c>
      <c r="R19" s="94">
        <f>SUM(R6:R18)</f>
        <v>1747886.24</v>
      </c>
      <c r="S19" s="94">
        <f t="shared" ref="S19:W19" si="19">SUM(S6:S18)</f>
        <v>759779.76</v>
      </c>
      <c r="T19" s="94">
        <f t="shared" si="19"/>
        <v>2507666</v>
      </c>
      <c r="U19" s="94">
        <f t="shared" si="19"/>
        <v>1747886.24</v>
      </c>
      <c r="V19" s="94">
        <f t="shared" si="19"/>
        <v>759779.76</v>
      </c>
      <c r="W19" s="94">
        <f t="shared" si="19"/>
        <v>2507666</v>
      </c>
      <c r="X19" s="94">
        <f t="shared" si="10"/>
        <v>-85000</v>
      </c>
      <c r="Y19" s="225">
        <f>X19/E19</f>
        <v>-3.2784786007916178E-2</v>
      </c>
    </row>
    <row r="20" spans="1:26" ht="15" customHeight="1" x14ac:dyDescent="0.3">
      <c r="A20" s="36" t="s">
        <v>46</v>
      </c>
      <c r="B20" s="4"/>
      <c r="C20" s="1"/>
      <c r="D20" s="1"/>
      <c r="E20" s="33"/>
      <c r="F20" s="16"/>
      <c r="G20" s="1"/>
      <c r="H20" s="1"/>
      <c r="I20" s="18"/>
      <c r="J20" s="33"/>
      <c r="K20" s="33"/>
      <c r="L20" s="33"/>
      <c r="M20" s="18"/>
      <c r="N20" s="18"/>
      <c r="O20" s="95"/>
      <c r="P20" s="95"/>
      <c r="Q20" s="95"/>
      <c r="R20" s="120"/>
      <c r="S20" s="120"/>
      <c r="T20" s="120"/>
      <c r="U20" s="120"/>
      <c r="V20" s="120"/>
      <c r="W20" s="120"/>
      <c r="X20" s="95"/>
      <c r="Y20" s="95"/>
    </row>
    <row r="21" spans="1:26" s="221" customFormat="1" x14ac:dyDescent="0.25">
      <c r="A21" s="217" t="s">
        <v>47</v>
      </c>
      <c r="B21" s="218" t="s">
        <v>48</v>
      </c>
      <c r="C21" s="219">
        <f>(230)+30</f>
        <v>260</v>
      </c>
      <c r="D21" s="219">
        <v>1800</v>
      </c>
      <c r="E21" s="219">
        <f>C21*D21</f>
        <v>468000</v>
      </c>
      <c r="F21" s="220" t="s">
        <v>48</v>
      </c>
      <c r="G21" s="219">
        <v>75</v>
      </c>
      <c r="H21" s="219">
        <v>1800</v>
      </c>
      <c r="I21" s="219">
        <f>G21*H21</f>
        <v>135000</v>
      </c>
      <c r="J21" s="219">
        <f>E21*3.2/5</f>
        <v>299520</v>
      </c>
      <c r="K21" s="219">
        <f>E21*1.8/5</f>
        <v>168480</v>
      </c>
      <c r="L21" s="219">
        <f>J21+K21</f>
        <v>468000</v>
      </c>
      <c r="M21" s="219">
        <f t="shared" ref="M21:N23" si="20">C21</f>
        <v>260</v>
      </c>
      <c r="N21" s="219">
        <f t="shared" si="20"/>
        <v>1800</v>
      </c>
      <c r="O21" s="206">
        <f t="shared" ref="O21:O23" si="21">M21*N21</f>
        <v>468000</v>
      </c>
      <c r="P21" s="206">
        <f>E21-O21</f>
        <v>0</v>
      </c>
      <c r="Q21" s="209">
        <f t="shared" ref="Q21:Q23" si="22">(P21*100%)/E21</f>
        <v>0</v>
      </c>
      <c r="R21" s="206">
        <f>O21*3.2/5</f>
        <v>299520</v>
      </c>
      <c r="S21" s="206">
        <f>(O21*1.8/5)</f>
        <v>168480</v>
      </c>
      <c r="T21" s="206">
        <f>R21+S21</f>
        <v>468000</v>
      </c>
      <c r="U21" s="92">
        <v>299520</v>
      </c>
      <c r="V21" s="206">
        <f>168480-GRANT!B1</f>
        <v>160480</v>
      </c>
      <c r="W21" s="206">
        <f>U21+V21</f>
        <v>460000</v>
      </c>
      <c r="X21" s="92">
        <f t="shared" si="10"/>
        <v>-8000</v>
      </c>
      <c r="Y21" s="209">
        <f>X21/E21</f>
        <v>-1.7094017094017096E-2</v>
      </c>
    </row>
    <row r="22" spans="1:26" x14ac:dyDescent="0.25">
      <c r="A22" s="54" t="s">
        <v>49</v>
      </c>
      <c r="B22" s="59" t="s">
        <v>50</v>
      </c>
      <c r="C22" s="56">
        <v>200</v>
      </c>
      <c r="D22" s="56">
        <v>500</v>
      </c>
      <c r="E22" s="56">
        <f>C22*D22</f>
        <v>100000</v>
      </c>
      <c r="F22" s="55" t="s">
        <v>50</v>
      </c>
      <c r="G22" s="56">
        <v>50</v>
      </c>
      <c r="H22" s="56">
        <v>500</v>
      </c>
      <c r="I22" s="56">
        <f>G22*H22</f>
        <v>25000</v>
      </c>
      <c r="J22" s="56">
        <f>E22*3.2/5</f>
        <v>64000</v>
      </c>
      <c r="K22" s="56">
        <f>E22*1.8/5</f>
        <v>36000</v>
      </c>
      <c r="L22" s="56">
        <f t="shared" ref="L22:L23" si="23">J22+K22</f>
        <v>100000</v>
      </c>
      <c r="M22" s="56">
        <f t="shared" si="20"/>
        <v>200</v>
      </c>
      <c r="N22" s="56">
        <f t="shared" si="20"/>
        <v>500</v>
      </c>
      <c r="O22" s="92">
        <f t="shared" si="21"/>
        <v>100000</v>
      </c>
      <c r="P22" s="92">
        <f>E22-O22</f>
        <v>0</v>
      </c>
      <c r="Q22" s="188">
        <f t="shared" si="22"/>
        <v>0</v>
      </c>
      <c r="R22" s="92">
        <f>O22*3.2/5</f>
        <v>64000</v>
      </c>
      <c r="S22" s="92">
        <f>O22*1.8/5</f>
        <v>36000</v>
      </c>
      <c r="T22" s="92">
        <f t="shared" ref="T22:T23" si="24">R22+S22</f>
        <v>100000</v>
      </c>
      <c r="U22" s="92">
        <v>64000</v>
      </c>
      <c r="V22" s="92">
        <v>36000</v>
      </c>
      <c r="W22" s="92">
        <f>U22+V22</f>
        <v>100000</v>
      </c>
      <c r="X22" s="92">
        <f t="shared" si="10"/>
        <v>0</v>
      </c>
      <c r="Y22" s="207">
        <f t="shared" ref="Y22:Y24" si="25">X22/E22</f>
        <v>0</v>
      </c>
      <c r="Z22" s="156"/>
    </row>
    <row r="23" spans="1:26" x14ac:dyDescent="0.25">
      <c r="A23" s="54" t="s">
        <v>51</v>
      </c>
      <c r="B23" s="59" t="s">
        <v>48</v>
      </c>
      <c r="C23" s="56">
        <v>340</v>
      </c>
      <c r="D23" s="56">
        <v>1100</v>
      </c>
      <c r="E23" s="56">
        <f>C23*D23</f>
        <v>374000</v>
      </c>
      <c r="F23" s="55" t="s">
        <v>48</v>
      </c>
      <c r="G23" s="56">
        <v>85</v>
      </c>
      <c r="H23" s="56">
        <v>1100</v>
      </c>
      <c r="I23" s="56">
        <f>G23*H23</f>
        <v>93500</v>
      </c>
      <c r="J23" s="56">
        <f>E23*3.2/5</f>
        <v>239360</v>
      </c>
      <c r="K23" s="56">
        <f>E23*1.8/5</f>
        <v>134640</v>
      </c>
      <c r="L23" s="56">
        <f t="shared" si="23"/>
        <v>374000</v>
      </c>
      <c r="M23" s="56">
        <f t="shared" si="20"/>
        <v>340</v>
      </c>
      <c r="N23" s="56">
        <f t="shared" si="20"/>
        <v>1100</v>
      </c>
      <c r="O23" s="92">
        <f t="shared" si="21"/>
        <v>374000</v>
      </c>
      <c r="P23" s="92">
        <f>E23-O23</f>
        <v>0</v>
      </c>
      <c r="Q23" s="188">
        <f t="shared" si="22"/>
        <v>0</v>
      </c>
      <c r="R23" s="92">
        <f>O23*3.2/5</f>
        <v>239360</v>
      </c>
      <c r="S23" s="92">
        <f>O23*1.8/5</f>
        <v>134640</v>
      </c>
      <c r="T23" s="92">
        <f t="shared" si="24"/>
        <v>374000</v>
      </c>
      <c r="U23" s="92">
        <v>239360</v>
      </c>
      <c r="V23" s="92">
        <v>134640</v>
      </c>
      <c r="W23" s="92">
        <f>U23+V23</f>
        <v>374000</v>
      </c>
      <c r="X23" s="92">
        <f t="shared" si="10"/>
        <v>0</v>
      </c>
      <c r="Y23" s="207">
        <f t="shared" si="25"/>
        <v>0</v>
      </c>
    </row>
    <row r="24" spans="1:26" ht="15" customHeight="1" x14ac:dyDescent="0.3">
      <c r="A24" s="19" t="s">
        <v>52</v>
      </c>
      <c r="B24" s="20"/>
      <c r="C24" s="21"/>
      <c r="D24" s="23"/>
      <c r="E24" s="60">
        <f>SUM(E21:E23)</f>
        <v>942000</v>
      </c>
      <c r="F24" s="20"/>
      <c r="G24" s="21"/>
      <c r="H24" s="23"/>
      <c r="I24" s="61">
        <f>SUM(I21:I23)</f>
        <v>253500</v>
      </c>
      <c r="J24" s="60">
        <f>SUM(J21:J23)</f>
        <v>602880</v>
      </c>
      <c r="K24" s="60">
        <f>SUM(K21:K23)</f>
        <v>339120</v>
      </c>
      <c r="L24" s="60">
        <f>SUM(L21:L23)</f>
        <v>942000</v>
      </c>
      <c r="M24" s="86"/>
      <c r="N24" s="86"/>
      <c r="O24" s="60">
        <f>SUM(O21:O23)</f>
        <v>942000</v>
      </c>
      <c r="P24" s="60">
        <f>SUM(P21:P23)</f>
        <v>0</v>
      </c>
      <c r="Q24" s="60"/>
      <c r="R24" s="94">
        <f t="shared" ref="R24:X24" si="26">SUM(R21:R23)</f>
        <v>602880</v>
      </c>
      <c r="S24" s="94">
        <f t="shared" si="26"/>
        <v>339120</v>
      </c>
      <c r="T24" s="94">
        <f t="shared" si="26"/>
        <v>942000</v>
      </c>
      <c r="U24" s="94">
        <f t="shared" si="26"/>
        <v>602880</v>
      </c>
      <c r="V24" s="94">
        <f t="shared" si="26"/>
        <v>331120</v>
      </c>
      <c r="W24" s="94">
        <f t="shared" si="26"/>
        <v>934000</v>
      </c>
      <c r="X24" s="60">
        <f t="shared" si="26"/>
        <v>-8000</v>
      </c>
      <c r="Y24" s="225">
        <f t="shared" si="25"/>
        <v>-8.4925690021231421E-3</v>
      </c>
    </row>
    <row r="25" spans="1:26" ht="15" customHeight="1" x14ac:dyDescent="0.3">
      <c r="A25" s="36" t="s">
        <v>53</v>
      </c>
      <c r="B25" s="4"/>
      <c r="C25" s="56"/>
      <c r="D25" s="56"/>
      <c r="E25" s="56"/>
      <c r="F25" s="16"/>
      <c r="G25" s="56"/>
      <c r="H25" s="56"/>
      <c r="I25" s="56"/>
      <c r="J25" s="56"/>
      <c r="K25" s="56"/>
      <c r="L25" s="56"/>
      <c r="M25" s="56"/>
      <c r="N25" s="56"/>
      <c r="O25" s="92"/>
      <c r="P25" s="92"/>
      <c r="Q25" s="92"/>
      <c r="R25" s="92"/>
      <c r="S25" s="92"/>
      <c r="T25" s="92"/>
      <c r="U25" s="92"/>
      <c r="V25" s="92"/>
      <c r="W25" s="92"/>
      <c r="X25" s="92"/>
      <c r="Y25" s="92"/>
    </row>
    <row r="26" spans="1:26" x14ac:dyDescent="0.25">
      <c r="A26" s="54" t="s">
        <v>54</v>
      </c>
      <c r="B26" s="59" t="s">
        <v>55</v>
      </c>
      <c r="C26" s="56">
        <v>1</v>
      </c>
      <c r="D26" s="56">
        <v>12000</v>
      </c>
      <c r="E26" s="56">
        <f>C26*D26</f>
        <v>12000</v>
      </c>
      <c r="F26" s="59" t="s">
        <v>55</v>
      </c>
      <c r="G26" s="56">
        <v>1</v>
      </c>
      <c r="H26" s="56">
        <v>12000</v>
      </c>
      <c r="I26" s="56">
        <f>G26*H26</f>
        <v>12000</v>
      </c>
      <c r="J26" s="56">
        <f>E26</f>
        <v>12000</v>
      </c>
      <c r="K26" s="56">
        <v>0</v>
      </c>
      <c r="L26" s="56">
        <f t="shared" ref="L26" si="27">J26+K26</f>
        <v>12000</v>
      </c>
      <c r="M26" s="56">
        <f>C26</f>
        <v>1</v>
      </c>
      <c r="N26" s="56">
        <f>D26</f>
        <v>12000</v>
      </c>
      <c r="O26" s="92">
        <f t="shared" ref="O26" si="28">M26*N26</f>
        <v>12000</v>
      </c>
      <c r="P26" s="92">
        <f>E26-O26</f>
        <v>0</v>
      </c>
      <c r="Q26" s="188">
        <f t="shared" ref="Q26" si="29">(P26*100%)/E26</f>
        <v>0</v>
      </c>
      <c r="R26" s="92">
        <f>O26</f>
        <v>12000</v>
      </c>
      <c r="S26" s="92">
        <v>0</v>
      </c>
      <c r="T26" s="92">
        <f t="shared" ref="T26" si="30">R26+S26</f>
        <v>12000</v>
      </c>
      <c r="U26" s="92">
        <v>12000</v>
      </c>
      <c r="V26" s="92">
        <v>0</v>
      </c>
      <c r="W26" s="92">
        <f>U26+V26</f>
        <v>12000</v>
      </c>
      <c r="X26" s="92">
        <f t="shared" ref="X26" si="31">W26-E26</f>
        <v>0</v>
      </c>
      <c r="Y26" s="207">
        <f t="shared" ref="Y26:Y27" si="32">X26/E26</f>
        <v>0</v>
      </c>
    </row>
    <row r="27" spans="1:26" ht="15" customHeight="1" x14ac:dyDescent="0.3">
      <c r="A27" s="19" t="s">
        <v>56</v>
      </c>
      <c r="B27" s="20"/>
      <c r="C27" s="21"/>
      <c r="D27" s="23"/>
      <c r="E27" s="60">
        <f>SUM(E25:E26)</f>
        <v>12000</v>
      </c>
      <c r="F27" s="20"/>
      <c r="G27" s="21"/>
      <c r="H27" s="23"/>
      <c r="I27" s="60">
        <f>SUM(I25:I26)</f>
        <v>12000</v>
      </c>
      <c r="J27" s="60">
        <f>SUM(J25:J26)</f>
        <v>12000</v>
      </c>
      <c r="K27" s="60">
        <f>SUM(K25:K26)</f>
        <v>0</v>
      </c>
      <c r="L27" s="60">
        <f>SUM(L25:L26)</f>
        <v>12000</v>
      </c>
      <c r="M27" s="60"/>
      <c r="N27" s="60"/>
      <c r="O27" s="60">
        <f>SUM(O25:O26)</f>
        <v>12000</v>
      </c>
      <c r="P27" s="60">
        <f>SUM(P25:P26)</f>
        <v>0</v>
      </c>
      <c r="Q27" s="60"/>
      <c r="R27" s="94">
        <f t="shared" ref="R27:X27" si="33">SUM(R25:R26)</f>
        <v>12000</v>
      </c>
      <c r="S27" s="94">
        <f t="shared" si="33"/>
        <v>0</v>
      </c>
      <c r="T27" s="94">
        <f t="shared" si="33"/>
        <v>12000</v>
      </c>
      <c r="U27" s="94">
        <f t="shared" si="33"/>
        <v>12000</v>
      </c>
      <c r="V27" s="94">
        <f t="shared" si="33"/>
        <v>0</v>
      </c>
      <c r="W27" s="94">
        <f t="shared" si="33"/>
        <v>12000</v>
      </c>
      <c r="X27" s="60">
        <f t="shared" si="33"/>
        <v>0</v>
      </c>
      <c r="Y27" s="225">
        <f t="shared" si="32"/>
        <v>0</v>
      </c>
    </row>
    <row r="28" spans="1:26" ht="15" customHeight="1" x14ac:dyDescent="0.3">
      <c r="A28" s="45" t="s">
        <v>57</v>
      </c>
      <c r="B28" s="5"/>
      <c r="C28" s="63"/>
      <c r="D28" s="63"/>
      <c r="E28" s="64"/>
      <c r="F28" s="65"/>
      <c r="G28" s="63"/>
      <c r="H28" s="63"/>
      <c r="I28" s="62"/>
      <c r="J28" s="64"/>
      <c r="K28" s="64"/>
      <c r="L28" s="64"/>
      <c r="M28" s="62"/>
      <c r="N28" s="62"/>
      <c r="O28" s="96"/>
      <c r="P28" s="96"/>
      <c r="Q28" s="96"/>
      <c r="R28" s="121"/>
      <c r="S28" s="121"/>
      <c r="T28" s="121"/>
      <c r="U28" s="121"/>
      <c r="V28" s="121"/>
      <c r="W28" s="121"/>
      <c r="X28" s="96"/>
      <c r="Y28" s="96"/>
    </row>
    <row r="29" spans="1:26" x14ac:dyDescent="0.25">
      <c r="A29" s="54" t="s">
        <v>58</v>
      </c>
      <c r="B29" s="5" t="s">
        <v>31</v>
      </c>
      <c r="C29" s="56">
        <v>48</v>
      </c>
      <c r="D29" s="56">
        <v>2700</v>
      </c>
      <c r="E29" s="56">
        <f>C29*D29</f>
        <v>129600</v>
      </c>
      <c r="F29" s="58" t="s">
        <v>31</v>
      </c>
      <c r="G29" s="56">
        <v>12</v>
      </c>
      <c r="H29" s="56">
        <v>2700</v>
      </c>
      <c r="I29" s="56">
        <f>G29*H29</f>
        <v>32400</v>
      </c>
      <c r="J29" s="56">
        <f>E29</f>
        <v>129600</v>
      </c>
      <c r="K29" s="56">
        <v>0</v>
      </c>
      <c r="L29" s="56">
        <f t="shared" ref="L29:L38" si="34">J29+K29</f>
        <v>129600</v>
      </c>
      <c r="M29" s="56">
        <f t="shared" ref="M29:N38" si="35">C29</f>
        <v>48</v>
      </c>
      <c r="N29" s="56">
        <f t="shared" si="35"/>
        <v>2700</v>
      </c>
      <c r="O29" s="92">
        <f t="shared" ref="O29:O38" si="36">M29*N29</f>
        <v>129600</v>
      </c>
      <c r="P29" s="92">
        <f t="shared" ref="P29:P38" si="37">E29-O29</f>
        <v>0</v>
      </c>
      <c r="Q29" s="188">
        <f t="shared" ref="Q29:Q38" si="38">(P29*100%)/E29</f>
        <v>0</v>
      </c>
      <c r="R29" s="92">
        <f>O29</f>
        <v>129600</v>
      </c>
      <c r="S29" s="92">
        <v>0</v>
      </c>
      <c r="T29" s="92">
        <f t="shared" ref="T29:T38" si="39">R29+S29</f>
        <v>129600</v>
      </c>
      <c r="U29" s="92">
        <v>129600</v>
      </c>
      <c r="V29" s="92">
        <v>0</v>
      </c>
      <c r="W29" s="92">
        <f t="shared" ref="W29:W38" si="40">U29+V29</f>
        <v>129600</v>
      </c>
      <c r="X29" s="92">
        <f t="shared" ref="X29:X38" si="41">W29-E29</f>
        <v>0</v>
      </c>
      <c r="Y29" s="207">
        <f t="shared" ref="Y29:Y39" si="42">X29/E29</f>
        <v>0</v>
      </c>
    </row>
    <row r="30" spans="1:26" x14ac:dyDescent="0.25">
      <c r="A30" s="54" t="s">
        <v>59</v>
      </c>
      <c r="B30" s="59" t="s">
        <v>31</v>
      </c>
      <c r="C30" s="56">
        <v>48</v>
      </c>
      <c r="D30" s="56">
        <v>200</v>
      </c>
      <c r="E30" s="56">
        <f t="shared" ref="E30:E38" si="43">C30*D30</f>
        <v>9600</v>
      </c>
      <c r="F30" s="58" t="s">
        <v>31</v>
      </c>
      <c r="G30" s="56">
        <v>12</v>
      </c>
      <c r="H30" s="56">
        <v>200</v>
      </c>
      <c r="I30" s="56">
        <f t="shared" ref="I30:I38" si="44">G30*H30</f>
        <v>2400</v>
      </c>
      <c r="J30" s="56">
        <f t="shared" ref="J30:J38" si="45">E30*8/12</f>
        <v>6400</v>
      </c>
      <c r="K30" s="56">
        <f t="shared" ref="K30:K38" si="46">E30*4/12</f>
        <v>3200</v>
      </c>
      <c r="L30" s="56">
        <f t="shared" si="34"/>
        <v>9600</v>
      </c>
      <c r="M30" s="56">
        <f t="shared" si="35"/>
        <v>48</v>
      </c>
      <c r="N30" s="56">
        <f t="shared" si="35"/>
        <v>200</v>
      </c>
      <c r="O30" s="92">
        <f t="shared" si="36"/>
        <v>9600</v>
      </c>
      <c r="P30" s="92">
        <f t="shared" si="37"/>
        <v>0</v>
      </c>
      <c r="Q30" s="188">
        <f t="shared" si="38"/>
        <v>0</v>
      </c>
      <c r="R30" s="92">
        <f t="shared" ref="R30:R38" si="47">O30*8/12</f>
        <v>6400</v>
      </c>
      <c r="S30" s="92">
        <f t="shared" ref="S30:S38" si="48">O30*4/12</f>
        <v>3200</v>
      </c>
      <c r="T30" s="92">
        <f t="shared" si="39"/>
        <v>9600</v>
      </c>
      <c r="U30" s="92">
        <v>6400</v>
      </c>
      <c r="V30" s="92">
        <v>3200</v>
      </c>
      <c r="W30" s="92">
        <f t="shared" si="40"/>
        <v>9600</v>
      </c>
      <c r="X30" s="92">
        <f t="shared" si="41"/>
        <v>0</v>
      </c>
      <c r="Y30" s="207">
        <f t="shared" si="42"/>
        <v>0</v>
      </c>
    </row>
    <row r="31" spans="1:26" ht="12.75" customHeight="1" x14ac:dyDescent="0.25">
      <c r="A31" s="54" t="s">
        <v>60</v>
      </c>
      <c r="B31" s="58" t="s">
        <v>31</v>
      </c>
      <c r="C31" s="56">
        <v>51</v>
      </c>
      <c r="D31" s="56">
        <v>500</v>
      </c>
      <c r="E31" s="56">
        <f t="shared" si="43"/>
        <v>25500</v>
      </c>
      <c r="F31" s="58" t="s">
        <v>31</v>
      </c>
      <c r="G31" s="56">
        <v>12</v>
      </c>
      <c r="H31" s="56">
        <v>500</v>
      </c>
      <c r="I31" s="56">
        <f t="shared" si="44"/>
        <v>6000</v>
      </c>
      <c r="J31" s="56">
        <f t="shared" si="45"/>
        <v>17000</v>
      </c>
      <c r="K31" s="56">
        <f t="shared" si="46"/>
        <v>8500</v>
      </c>
      <c r="L31" s="56">
        <f t="shared" si="34"/>
        <v>25500</v>
      </c>
      <c r="M31" s="56">
        <f t="shared" si="35"/>
        <v>51</v>
      </c>
      <c r="N31" s="56">
        <f t="shared" si="35"/>
        <v>500</v>
      </c>
      <c r="O31" s="92">
        <f t="shared" si="36"/>
        <v>25500</v>
      </c>
      <c r="P31" s="92">
        <f t="shared" si="37"/>
        <v>0</v>
      </c>
      <c r="Q31" s="188">
        <f t="shared" si="38"/>
        <v>0</v>
      </c>
      <c r="R31" s="92">
        <f t="shared" si="47"/>
        <v>17000</v>
      </c>
      <c r="S31" s="92">
        <f t="shared" si="48"/>
        <v>8500</v>
      </c>
      <c r="T31" s="92">
        <f t="shared" si="39"/>
        <v>25500</v>
      </c>
      <c r="U31" s="92">
        <v>17000</v>
      </c>
      <c r="V31" s="92">
        <v>8500</v>
      </c>
      <c r="W31" s="92">
        <f t="shared" si="40"/>
        <v>25500</v>
      </c>
      <c r="X31" s="92">
        <f t="shared" si="41"/>
        <v>0</v>
      </c>
      <c r="Y31" s="207">
        <f t="shared" si="42"/>
        <v>0</v>
      </c>
    </row>
    <row r="32" spans="1:26" ht="12.75" customHeight="1" x14ac:dyDescent="0.25">
      <c r="A32" s="54" t="s">
        <v>61</v>
      </c>
      <c r="B32" s="58" t="s">
        <v>62</v>
      </c>
      <c r="C32" s="56">
        <v>10</v>
      </c>
      <c r="D32" s="56">
        <v>500</v>
      </c>
      <c r="E32" s="56">
        <f t="shared" si="43"/>
        <v>5000</v>
      </c>
      <c r="F32" s="58" t="s">
        <v>62</v>
      </c>
      <c r="G32" s="56">
        <v>10</v>
      </c>
      <c r="H32" s="56">
        <v>500</v>
      </c>
      <c r="I32" s="56">
        <f t="shared" si="44"/>
        <v>5000</v>
      </c>
      <c r="J32" s="56">
        <f t="shared" si="45"/>
        <v>3333.3333333333335</v>
      </c>
      <c r="K32" s="56">
        <f t="shared" si="46"/>
        <v>1666.6666666666667</v>
      </c>
      <c r="L32" s="56">
        <f t="shared" si="34"/>
        <v>5000</v>
      </c>
      <c r="M32" s="56">
        <f t="shared" si="35"/>
        <v>10</v>
      </c>
      <c r="N32" s="56">
        <f t="shared" si="35"/>
        <v>500</v>
      </c>
      <c r="O32" s="92">
        <f t="shared" si="36"/>
        <v>5000</v>
      </c>
      <c r="P32" s="92">
        <f t="shared" si="37"/>
        <v>0</v>
      </c>
      <c r="Q32" s="188">
        <f t="shared" si="38"/>
        <v>0</v>
      </c>
      <c r="R32" s="92">
        <f t="shared" si="47"/>
        <v>3333.3333333333335</v>
      </c>
      <c r="S32" s="92">
        <f t="shared" si="48"/>
        <v>1666.6666666666667</v>
      </c>
      <c r="T32" s="92">
        <f t="shared" si="39"/>
        <v>5000</v>
      </c>
      <c r="U32" s="92">
        <v>3333.3333333333335</v>
      </c>
      <c r="V32" s="92">
        <v>1666.6666666666667</v>
      </c>
      <c r="W32" s="92">
        <f t="shared" si="40"/>
        <v>5000</v>
      </c>
      <c r="X32" s="92">
        <f t="shared" si="41"/>
        <v>0</v>
      </c>
      <c r="Y32" s="207">
        <f t="shared" si="42"/>
        <v>0</v>
      </c>
    </row>
    <row r="33" spans="1:26" ht="12.75" customHeight="1" x14ac:dyDescent="0.25">
      <c r="A33" s="54" t="s">
        <v>63</v>
      </c>
      <c r="B33" s="58" t="s">
        <v>31</v>
      </c>
      <c r="C33" s="56">
        <v>48</v>
      </c>
      <c r="D33" s="56">
        <v>250</v>
      </c>
      <c r="E33" s="56">
        <f t="shared" si="43"/>
        <v>12000</v>
      </c>
      <c r="F33" s="58" t="s">
        <v>31</v>
      </c>
      <c r="G33" s="56">
        <v>12</v>
      </c>
      <c r="H33" s="56">
        <v>250</v>
      </c>
      <c r="I33" s="56">
        <f t="shared" si="44"/>
        <v>3000</v>
      </c>
      <c r="J33" s="56">
        <f t="shared" si="45"/>
        <v>8000</v>
      </c>
      <c r="K33" s="56">
        <f t="shared" si="46"/>
        <v>4000</v>
      </c>
      <c r="L33" s="56">
        <f t="shared" si="34"/>
        <v>12000</v>
      </c>
      <c r="M33" s="56">
        <f t="shared" si="35"/>
        <v>48</v>
      </c>
      <c r="N33" s="56">
        <f t="shared" si="35"/>
        <v>250</v>
      </c>
      <c r="O33" s="92">
        <f t="shared" si="36"/>
        <v>12000</v>
      </c>
      <c r="P33" s="92">
        <f t="shared" si="37"/>
        <v>0</v>
      </c>
      <c r="Q33" s="188">
        <f t="shared" si="38"/>
        <v>0</v>
      </c>
      <c r="R33" s="92">
        <f t="shared" si="47"/>
        <v>8000</v>
      </c>
      <c r="S33" s="92">
        <f t="shared" si="48"/>
        <v>4000</v>
      </c>
      <c r="T33" s="92">
        <f t="shared" si="39"/>
        <v>12000</v>
      </c>
      <c r="U33" s="92">
        <v>8000</v>
      </c>
      <c r="V33" s="92">
        <v>4000</v>
      </c>
      <c r="W33" s="92">
        <f t="shared" si="40"/>
        <v>12000</v>
      </c>
      <c r="X33" s="92">
        <f t="shared" si="41"/>
        <v>0</v>
      </c>
      <c r="Y33" s="207">
        <f t="shared" si="42"/>
        <v>0</v>
      </c>
    </row>
    <row r="34" spans="1:26" ht="12.75" customHeight="1" x14ac:dyDescent="0.25">
      <c r="A34" s="48" t="s">
        <v>64</v>
      </c>
      <c r="B34" s="58" t="s">
        <v>31</v>
      </c>
      <c r="C34" s="56">
        <v>48</v>
      </c>
      <c r="D34" s="56">
        <v>600</v>
      </c>
      <c r="E34" s="56">
        <f t="shared" si="43"/>
        <v>28800</v>
      </c>
      <c r="F34" s="58" t="s">
        <v>31</v>
      </c>
      <c r="G34" s="56">
        <v>12</v>
      </c>
      <c r="H34" s="56">
        <v>600</v>
      </c>
      <c r="I34" s="56">
        <f t="shared" si="44"/>
        <v>7200</v>
      </c>
      <c r="J34" s="56">
        <f t="shared" si="45"/>
        <v>19200</v>
      </c>
      <c r="K34" s="56">
        <f t="shared" si="46"/>
        <v>9600</v>
      </c>
      <c r="L34" s="56">
        <f t="shared" si="34"/>
        <v>28800</v>
      </c>
      <c r="M34" s="56">
        <f t="shared" si="35"/>
        <v>48</v>
      </c>
      <c r="N34" s="56">
        <f t="shared" si="35"/>
        <v>600</v>
      </c>
      <c r="O34" s="92">
        <f t="shared" si="36"/>
        <v>28800</v>
      </c>
      <c r="P34" s="92">
        <f t="shared" si="37"/>
        <v>0</v>
      </c>
      <c r="Q34" s="188">
        <f t="shared" si="38"/>
        <v>0</v>
      </c>
      <c r="R34" s="92">
        <f t="shared" si="47"/>
        <v>19200</v>
      </c>
      <c r="S34" s="92">
        <f t="shared" si="48"/>
        <v>9600</v>
      </c>
      <c r="T34" s="92">
        <f t="shared" si="39"/>
        <v>28800</v>
      </c>
      <c r="U34" s="92">
        <v>19200</v>
      </c>
      <c r="V34" s="92">
        <v>9600</v>
      </c>
      <c r="W34" s="92">
        <f t="shared" si="40"/>
        <v>28800</v>
      </c>
      <c r="X34" s="92">
        <f t="shared" si="41"/>
        <v>0</v>
      </c>
      <c r="Y34" s="207">
        <f t="shared" si="42"/>
        <v>0</v>
      </c>
      <c r="Z34" s="156"/>
    </row>
    <row r="35" spans="1:26" ht="12.75" customHeight="1" x14ac:dyDescent="0.25">
      <c r="A35" s="48" t="s">
        <v>65</v>
      </c>
      <c r="B35" s="58" t="s">
        <v>62</v>
      </c>
      <c r="C35" s="56">
        <v>1</v>
      </c>
      <c r="D35" s="56">
        <v>2000</v>
      </c>
      <c r="E35" s="56">
        <f t="shared" si="43"/>
        <v>2000</v>
      </c>
      <c r="F35" s="58" t="s">
        <v>62</v>
      </c>
      <c r="G35" s="56">
        <v>1</v>
      </c>
      <c r="H35" s="56">
        <v>2000</v>
      </c>
      <c r="I35" s="56">
        <f t="shared" si="44"/>
        <v>2000</v>
      </c>
      <c r="J35" s="56">
        <f t="shared" si="45"/>
        <v>1333.3333333333333</v>
      </c>
      <c r="K35" s="56">
        <f t="shared" si="46"/>
        <v>666.66666666666663</v>
      </c>
      <c r="L35" s="56">
        <f t="shared" si="34"/>
        <v>2000</v>
      </c>
      <c r="M35" s="56">
        <f t="shared" si="35"/>
        <v>1</v>
      </c>
      <c r="N35" s="56">
        <f t="shared" si="35"/>
        <v>2000</v>
      </c>
      <c r="O35" s="92">
        <f t="shared" si="36"/>
        <v>2000</v>
      </c>
      <c r="P35" s="92">
        <f t="shared" si="37"/>
        <v>0</v>
      </c>
      <c r="Q35" s="188">
        <f t="shared" si="38"/>
        <v>0</v>
      </c>
      <c r="R35" s="92">
        <f t="shared" si="47"/>
        <v>1333.3333333333333</v>
      </c>
      <c r="S35" s="92">
        <f t="shared" si="48"/>
        <v>666.66666666666663</v>
      </c>
      <c r="T35" s="92">
        <f t="shared" si="39"/>
        <v>2000</v>
      </c>
      <c r="U35" s="92">
        <v>1333.3333333333333</v>
      </c>
      <c r="V35" s="92">
        <v>666.66666666666663</v>
      </c>
      <c r="W35" s="92">
        <f t="shared" si="40"/>
        <v>2000</v>
      </c>
      <c r="X35" s="92">
        <f t="shared" si="41"/>
        <v>0</v>
      </c>
      <c r="Y35" s="207">
        <f t="shared" si="42"/>
        <v>0</v>
      </c>
    </row>
    <row r="36" spans="1:26" ht="12.75" customHeight="1" x14ac:dyDescent="0.25">
      <c r="A36" s="48" t="s">
        <v>66</v>
      </c>
      <c r="B36" s="58" t="s">
        <v>67</v>
      </c>
      <c r="C36" s="56">
        <v>10</v>
      </c>
      <c r="D36" s="56">
        <v>1500</v>
      </c>
      <c r="E36" s="56">
        <f t="shared" si="43"/>
        <v>15000</v>
      </c>
      <c r="F36" s="58" t="s">
        <v>67</v>
      </c>
      <c r="G36" s="56">
        <v>10</v>
      </c>
      <c r="H36" s="56">
        <v>1500</v>
      </c>
      <c r="I36" s="56">
        <f t="shared" si="44"/>
        <v>15000</v>
      </c>
      <c r="J36" s="56">
        <f t="shared" si="45"/>
        <v>10000</v>
      </c>
      <c r="K36" s="56">
        <f t="shared" si="46"/>
        <v>5000</v>
      </c>
      <c r="L36" s="56">
        <f t="shared" si="34"/>
        <v>15000</v>
      </c>
      <c r="M36" s="56">
        <f t="shared" si="35"/>
        <v>10</v>
      </c>
      <c r="N36" s="56">
        <f t="shared" si="35"/>
        <v>1500</v>
      </c>
      <c r="O36" s="92">
        <f t="shared" si="36"/>
        <v>15000</v>
      </c>
      <c r="P36" s="92">
        <f t="shared" si="37"/>
        <v>0</v>
      </c>
      <c r="Q36" s="188">
        <f t="shared" si="38"/>
        <v>0</v>
      </c>
      <c r="R36" s="92">
        <f t="shared" si="47"/>
        <v>10000</v>
      </c>
      <c r="S36" s="92">
        <f t="shared" si="48"/>
        <v>5000</v>
      </c>
      <c r="T36" s="92">
        <f t="shared" si="39"/>
        <v>15000</v>
      </c>
      <c r="U36" s="92">
        <v>10000</v>
      </c>
      <c r="V36" s="92">
        <v>5000</v>
      </c>
      <c r="W36" s="92">
        <f t="shared" si="40"/>
        <v>15000</v>
      </c>
      <c r="X36" s="92">
        <f t="shared" si="41"/>
        <v>0</v>
      </c>
      <c r="Y36" s="207">
        <f t="shared" si="42"/>
        <v>0</v>
      </c>
    </row>
    <row r="37" spans="1:26" ht="12.75" customHeight="1" x14ac:dyDescent="0.25">
      <c r="A37" s="48" t="s">
        <v>68</v>
      </c>
      <c r="B37" s="58" t="s">
        <v>67</v>
      </c>
      <c r="C37" s="56">
        <v>1</v>
      </c>
      <c r="D37" s="56">
        <v>400</v>
      </c>
      <c r="E37" s="56">
        <f t="shared" si="43"/>
        <v>400</v>
      </c>
      <c r="F37" s="58" t="s">
        <v>67</v>
      </c>
      <c r="G37" s="56">
        <v>1</v>
      </c>
      <c r="H37" s="56">
        <v>400</v>
      </c>
      <c r="I37" s="56">
        <f t="shared" si="44"/>
        <v>400</v>
      </c>
      <c r="J37" s="56">
        <f t="shared" si="45"/>
        <v>266.66666666666669</v>
      </c>
      <c r="K37" s="56">
        <f t="shared" si="46"/>
        <v>133.33333333333334</v>
      </c>
      <c r="L37" s="56">
        <f t="shared" si="34"/>
        <v>400</v>
      </c>
      <c r="M37" s="56">
        <f t="shared" si="35"/>
        <v>1</v>
      </c>
      <c r="N37" s="56">
        <f t="shared" si="35"/>
        <v>400</v>
      </c>
      <c r="O37" s="92">
        <f t="shared" si="36"/>
        <v>400</v>
      </c>
      <c r="P37" s="92">
        <f t="shared" si="37"/>
        <v>0</v>
      </c>
      <c r="Q37" s="188">
        <f t="shared" si="38"/>
        <v>0</v>
      </c>
      <c r="R37" s="92">
        <f t="shared" si="47"/>
        <v>266.66666666666669</v>
      </c>
      <c r="S37" s="92">
        <f t="shared" si="48"/>
        <v>133.33333333333334</v>
      </c>
      <c r="T37" s="92">
        <f t="shared" si="39"/>
        <v>400</v>
      </c>
      <c r="U37" s="92">
        <v>266.66666666666669</v>
      </c>
      <c r="V37" s="92">
        <v>133.33333333333334</v>
      </c>
      <c r="W37" s="92">
        <f t="shared" si="40"/>
        <v>400</v>
      </c>
      <c r="X37" s="92">
        <f t="shared" si="41"/>
        <v>0</v>
      </c>
      <c r="Y37" s="207">
        <f t="shared" si="42"/>
        <v>0</v>
      </c>
    </row>
    <row r="38" spans="1:26" ht="12.75" customHeight="1" x14ac:dyDescent="0.25">
      <c r="A38" s="48" t="s">
        <v>69</v>
      </c>
      <c r="B38" s="58" t="s">
        <v>67</v>
      </c>
      <c r="C38" s="56">
        <v>8</v>
      </c>
      <c r="D38" s="56">
        <v>500</v>
      </c>
      <c r="E38" s="56">
        <f t="shared" si="43"/>
        <v>4000</v>
      </c>
      <c r="F38" s="58" t="s">
        <v>67</v>
      </c>
      <c r="G38" s="56">
        <v>8</v>
      </c>
      <c r="H38" s="56">
        <v>500</v>
      </c>
      <c r="I38" s="56">
        <f t="shared" si="44"/>
        <v>4000</v>
      </c>
      <c r="J38" s="56">
        <f t="shared" si="45"/>
        <v>2666.6666666666665</v>
      </c>
      <c r="K38" s="56">
        <f t="shared" si="46"/>
        <v>1333.3333333333333</v>
      </c>
      <c r="L38" s="56">
        <f t="shared" si="34"/>
        <v>4000</v>
      </c>
      <c r="M38" s="56">
        <f t="shared" si="35"/>
        <v>8</v>
      </c>
      <c r="N38" s="56">
        <f t="shared" si="35"/>
        <v>500</v>
      </c>
      <c r="O38" s="92">
        <f t="shared" si="36"/>
        <v>4000</v>
      </c>
      <c r="P38" s="92">
        <f t="shared" si="37"/>
        <v>0</v>
      </c>
      <c r="Q38" s="188">
        <f t="shared" si="38"/>
        <v>0</v>
      </c>
      <c r="R38" s="92">
        <f t="shared" si="47"/>
        <v>2666.6666666666665</v>
      </c>
      <c r="S38" s="92">
        <f t="shared" si="48"/>
        <v>1333.3333333333333</v>
      </c>
      <c r="T38" s="92">
        <f t="shared" si="39"/>
        <v>4000</v>
      </c>
      <c r="U38" s="92">
        <v>2666.6666666666665</v>
      </c>
      <c r="V38" s="92">
        <v>1333.3333333333333</v>
      </c>
      <c r="W38" s="92">
        <f t="shared" si="40"/>
        <v>4000</v>
      </c>
      <c r="X38" s="92">
        <f t="shared" si="41"/>
        <v>0</v>
      </c>
      <c r="Y38" s="207">
        <f t="shared" si="42"/>
        <v>0</v>
      </c>
    </row>
    <row r="39" spans="1:26" ht="15" customHeight="1" x14ac:dyDescent="0.3">
      <c r="A39" s="19" t="s">
        <v>70</v>
      </c>
      <c r="B39" s="24"/>
      <c r="C39" s="25"/>
      <c r="D39" s="26"/>
      <c r="E39" s="60">
        <f>SUM(E28:E38)</f>
        <v>231900</v>
      </c>
      <c r="F39" s="24"/>
      <c r="G39" s="25"/>
      <c r="H39" s="26"/>
      <c r="I39" s="60">
        <f>SUM(I29:I38)</f>
        <v>77400</v>
      </c>
      <c r="J39" s="60">
        <f>SUM(J28:J38)</f>
        <v>197800</v>
      </c>
      <c r="K39" s="60">
        <f>SUM(K28:K38)</f>
        <v>34100</v>
      </c>
      <c r="L39" s="60">
        <f>SUM(L28:L38)</f>
        <v>231900</v>
      </c>
      <c r="M39" s="60"/>
      <c r="N39" s="60"/>
      <c r="O39" s="60">
        <f>SUM(O28:O38)</f>
        <v>231900</v>
      </c>
      <c r="P39" s="60">
        <f>SUM(P28:P38)</f>
        <v>0</v>
      </c>
      <c r="Q39" s="60"/>
      <c r="R39" s="94">
        <f t="shared" ref="R39:X39" si="49">SUM(R28:R38)</f>
        <v>197800</v>
      </c>
      <c r="S39" s="94">
        <f t="shared" si="49"/>
        <v>34100</v>
      </c>
      <c r="T39" s="94">
        <f t="shared" si="49"/>
        <v>231900</v>
      </c>
      <c r="U39" s="94">
        <f t="shared" si="49"/>
        <v>197800</v>
      </c>
      <c r="V39" s="94">
        <f t="shared" si="49"/>
        <v>34100</v>
      </c>
      <c r="W39" s="94">
        <f t="shared" si="49"/>
        <v>231900</v>
      </c>
      <c r="X39" s="60">
        <f t="shared" si="49"/>
        <v>0</v>
      </c>
      <c r="Y39" s="225">
        <f t="shared" si="42"/>
        <v>0</v>
      </c>
    </row>
    <row r="40" spans="1:26" ht="15" customHeight="1" x14ac:dyDescent="0.3">
      <c r="A40" s="36" t="s">
        <v>71</v>
      </c>
      <c r="B40" s="4"/>
      <c r="C40" s="1"/>
      <c r="D40" s="1"/>
      <c r="E40" s="33"/>
      <c r="F40" s="16"/>
      <c r="G40" s="1"/>
      <c r="H40" s="1"/>
      <c r="I40" s="18"/>
      <c r="J40" s="33"/>
      <c r="K40" s="33"/>
      <c r="L40" s="33"/>
      <c r="M40" s="18"/>
      <c r="N40" s="18"/>
      <c r="O40" s="95"/>
      <c r="P40" s="95"/>
      <c r="Q40" s="95"/>
      <c r="R40" s="120"/>
      <c r="S40" s="120"/>
      <c r="T40" s="120"/>
      <c r="U40" s="120"/>
      <c r="V40" s="120"/>
      <c r="W40" s="120"/>
      <c r="X40" s="95"/>
      <c r="Y40" s="95"/>
    </row>
    <row r="41" spans="1:26" ht="25" x14ac:dyDescent="0.25">
      <c r="A41" s="11" t="s">
        <v>72</v>
      </c>
      <c r="B41" s="57" t="s">
        <v>73</v>
      </c>
      <c r="C41" s="56">
        <v>4</v>
      </c>
      <c r="D41" s="56">
        <v>10000</v>
      </c>
      <c r="E41" s="56">
        <f>C41*D41</f>
        <v>40000</v>
      </c>
      <c r="F41" s="57" t="s">
        <v>73</v>
      </c>
      <c r="G41" s="56">
        <v>1</v>
      </c>
      <c r="H41" s="56">
        <v>10000</v>
      </c>
      <c r="I41" s="56">
        <f>G41*H41</f>
        <v>10000</v>
      </c>
      <c r="J41" s="56">
        <f>E41/2</f>
        <v>20000</v>
      </c>
      <c r="K41" s="56">
        <f>E41/2</f>
        <v>20000</v>
      </c>
      <c r="L41" s="56">
        <f>J41+K41</f>
        <v>40000</v>
      </c>
      <c r="M41" s="56">
        <f t="shared" ref="M41:N54" si="50">C41</f>
        <v>4</v>
      </c>
      <c r="N41" s="56">
        <f t="shared" si="50"/>
        <v>10000</v>
      </c>
      <c r="O41" s="92">
        <f t="shared" ref="O41:O54" si="51">M41*N41</f>
        <v>40000</v>
      </c>
      <c r="P41" s="92">
        <f t="shared" ref="P41:P54" si="52">E41-O41</f>
        <v>0</v>
      </c>
      <c r="Q41" s="188">
        <f t="shared" ref="Q41:Q56" si="53">(P41*100%)/E41</f>
        <v>0</v>
      </c>
      <c r="R41" s="92">
        <f>O41/2</f>
        <v>20000</v>
      </c>
      <c r="S41" s="92">
        <f>O41/2</f>
        <v>20000</v>
      </c>
      <c r="T41" s="92">
        <f>R41+S41</f>
        <v>40000</v>
      </c>
      <c r="U41" s="92">
        <v>20000</v>
      </c>
      <c r="V41" s="92">
        <v>20000</v>
      </c>
      <c r="W41" s="92">
        <f t="shared" ref="W41:W55" si="54">U41+V41</f>
        <v>40000</v>
      </c>
      <c r="X41" s="92">
        <f t="shared" ref="X41:X56" si="55">W41-E41</f>
        <v>0</v>
      </c>
      <c r="Y41" s="207">
        <f t="shared" ref="Y41:Y59" si="56">X41/E41</f>
        <v>0</v>
      </c>
    </row>
    <row r="42" spans="1:26" ht="14.5" x14ac:dyDescent="0.25">
      <c r="A42" s="54" t="s">
        <v>74</v>
      </c>
      <c r="B42" s="57" t="s">
        <v>75</v>
      </c>
      <c r="C42" s="56">
        <v>0</v>
      </c>
      <c r="D42" s="56">
        <v>0</v>
      </c>
      <c r="E42" s="56">
        <v>0</v>
      </c>
      <c r="F42" s="57" t="s">
        <v>75</v>
      </c>
      <c r="G42" s="56">
        <v>0</v>
      </c>
      <c r="H42" s="56">
        <v>0</v>
      </c>
      <c r="I42" s="56">
        <v>0</v>
      </c>
      <c r="J42" s="56">
        <f>E42</f>
        <v>0</v>
      </c>
      <c r="K42" s="56">
        <v>0</v>
      </c>
      <c r="L42" s="56">
        <f t="shared" ref="L42:L54" si="57">J42+K42</f>
        <v>0</v>
      </c>
      <c r="M42" s="56">
        <f t="shared" si="50"/>
        <v>0</v>
      </c>
      <c r="N42" s="56">
        <f t="shared" si="50"/>
        <v>0</v>
      </c>
      <c r="O42" s="92">
        <f t="shared" si="51"/>
        <v>0</v>
      </c>
      <c r="P42" s="92">
        <f t="shared" si="52"/>
        <v>0</v>
      </c>
      <c r="Q42" s="188">
        <v>0</v>
      </c>
      <c r="R42" s="92">
        <f>O42</f>
        <v>0</v>
      </c>
      <c r="S42" s="92">
        <v>0</v>
      </c>
      <c r="T42" s="92">
        <f t="shared" ref="T42:T52" si="58">R42+S42</f>
        <v>0</v>
      </c>
      <c r="U42" s="92">
        <v>0</v>
      </c>
      <c r="V42" s="92">
        <v>0</v>
      </c>
      <c r="W42" s="92">
        <f t="shared" si="54"/>
        <v>0</v>
      </c>
      <c r="X42" s="92">
        <f t="shared" si="55"/>
        <v>0</v>
      </c>
      <c r="Y42" s="207">
        <v>0</v>
      </c>
    </row>
    <row r="43" spans="1:26" x14ac:dyDescent="0.25">
      <c r="A43" s="54" t="s">
        <v>76</v>
      </c>
      <c r="B43" s="57" t="s">
        <v>77</v>
      </c>
      <c r="C43" s="56">
        <v>4</v>
      </c>
      <c r="D43" s="56">
        <v>22500</v>
      </c>
      <c r="E43" s="56">
        <f t="shared" ref="E43:E54" si="59">C43*D43</f>
        <v>90000</v>
      </c>
      <c r="F43" s="57" t="s">
        <v>77</v>
      </c>
      <c r="G43" s="56">
        <v>1</v>
      </c>
      <c r="H43" s="56">
        <v>22500</v>
      </c>
      <c r="I43" s="56">
        <f t="shared" ref="I43:I44" si="60">G43*H43</f>
        <v>22500</v>
      </c>
      <c r="J43" s="56">
        <f>E43/2</f>
        <v>45000</v>
      </c>
      <c r="K43" s="56">
        <f>E43/2</f>
        <v>45000</v>
      </c>
      <c r="L43" s="56">
        <f t="shared" si="57"/>
        <v>90000</v>
      </c>
      <c r="M43" s="56">
        <f t="shared" si="50"/>
        <v>4</v>
      </c>
      <c r="N43" s="56">
        <f t="shared" si="50"/>
        <v>22500</v>
      </c>
      <c r="O43" s="92">
        <f t="shared" si="51"/>
        <v>90000</v>
      </c>
      <c r="P43" s="92">
        <f t="shared" si="52"/>
        <v>0</v>
      </c>
      <c r="Q43" s="188">
        <f t="shared" si="53"/>
        <v>0</v>
      </c>
      <c r="R43" s="92">
        <f>O43/2</f>
        <v>45000</v>
      </c>
      <c r="S43" s="92">
        <f>O43/2</f>
        <v>45000</v>
      </c>
      <c r="T43" s="92">
        <f t="shared" si="58"/>
        <v>90000</v>
      </c>
      <c r="U43" s="92">
        <v>45000</v>
      </c>
      <c r="V43" s="92">
        <v>45000</v>
      </c>
      <c r="W43" s="92">
        <f t="shared" si="54"/>
        <v>90000</v>
      </c>
      <c r="X43" s="92">
        <f t="shared" si="55"/>
        <v>0</v>
      </c>
      <c r="Y43" s="207">
        <f t="shared" si="56"/>
        <v>0</v>
      </c>
    </row>
    <row r="44" spans="1:26" x14ac:dyDescent="0.25">
      <c r="A44" s="11" t="s">
        <v>78</v>
      </c>
      <c r="B44" s="57" t="s">
        <v>79</v>
      </c>
      <c r="C44" s="56">
        <v>1</v>
      </c>
      <c r="D44" s="56">
        <v>24000</v>
      </c>
      <c r="E44" s="56">
        <f t="shared" si="59"/>
        <v>24000</v>
      </c>
      <c r="F44" s="57" t="s">
        <v>79</v>
      </c>
      <c r="G44" s="56">
        <v>0</v>
      </c>
      <c r="H44" s="56">
        <v>0</v>
      </c>
      <c r="I44" s="56">
        <f t="shared" si="60"/>
        <v>0</v>
      </c>
      <c r="J44" s="56">
        <f>E44</f>
        <v>24000</v>
      </c>
      <c r="K44" s="56">
        <f>I44*J44</f>
        <v>0</v>
      </c>
      <c r="L44" s="56">
        <f t="shared" si="57"/>
        <v>24000</v>
      </c>
      <c r="M44" s="56">
        <f t="shared" si="50"/>
        <v>1</v>
      </c>
      <c r="N44" s="56">
        <f t="shared" si="50"/>
        <v>24000</v>
      </c>
      <c r="O44" s="92">
        <f t="shared" si="51"/>
        <v>24000</v>
      </c>
      <c r="P44" s="92">
        <f t="shared" si="52"/>
        <v>0</v>
      </c>
      <c r="Q44" s="188">
        <f t="shared" si="53"/>
        <v>0</v>
      </c>
      <c r="R44" s="92">
        <f>O44</f>
        <v>24000</v>
      </c>
      <c r="S44" s="92">
        <v>0</v>
      </c>
      <c r="T44" s="92">
        <f t="shared" si="58"/>
        <v>24000</v>
      </c>
      <c r="U44" s="92">
        <v>24000</v>
      </c>
      <c r="V44" s="92">
        <v>0</v>
      </c>
      <c r="W44" s="92">
        <f t="shared" si="54"/>
        <v>24000</v>
      </c>
      <c r="X44" s="92">
        <f t="shared" si="55"/>
        <v>0</v>
      </c>
      <c r="Y44" s="207">
        <f t="shared" si="56"/>
        <v>0</v>
      </c>
    </row>
    <row r="45" spans="1:26" x14ac:dyDescent="0.25">
      <c r="A45" s="54" t="s">
        <v>80</v>
      </c>
      <c r="B45" s="57" t="s">
        <v>77</v>
      </c>
      <c r="C45" s="56">
        <v>10</v>
      </c>
      <c r="D45" s="56">
        <v>9000</v>
      </c>
      <c r="E45" s="56">
        <f t="shared" si="59"/>
        <v>90000</v>
      </c>
      <c r="F45" s="57" t="s">
        <v>77</v>
      </c>
      <c r="G45" s="56">
        <v>2</v>
      </c>
      <c r="H45" s="56">
        <v>9000</v>
      </c>
      <c r="I45" s="56">
        <f>G45*H45</f>
        <v>18000</v>
      </c>
      <c r="J45" s="56">
        <f>E45/2</f>
        <v>45000</v>
      </c>
      <c r="K45" s="56">
        <f>E45/2</f>
        <v>45000</v>
      </c>
      <c r="L45" s="56">
        <f t="shared" si="57"/>
        <v>90000</v>
      </c>
      <c r="M45" s="56">
        <f t="shared" si="50"/>
        <v>10</v>
      </c>
      <c r="N45" s="56">
        <f t="shared" si="50"/>
        <v>9000</v>
      </c>
      <c r="O45" s="92">
        <f t="shared" si="51"/>
        <v>90000</v>
      </c>
      <c r="P45" s="92">
        <f t="shared" si="52"/>
        <v>0</v>
      </c>
      <c r="Q45" s="188">
        <f t="shared" si="53"/>
        <v>0</v>
      </c>
      <c r="R45" s="92">
        <f>O45/2</f>
        <v>45000</v>
      </c>
      <c r="S45" s="92">
        <f>O45/2</f>
        <v>45000</v>
      </c>
      <c r="T45" s="92">
        <f t="shared" si="58"/>
        <v>90000</v>
      </c>
      <c r="U45" s="92">
        <v>45000</v>
      </c>
      <c r="V45" s="92">
        <v>45000</v>
      </c>
      <c r="W45" s="92">
        <f t="shared" si="54"/>
        <v>90000</v>
      </c>
      <c r="X45" s="92">
        <f t="shared" si="55"/>
        <v>0</v>
      </c>
      <c r="Y45" s="207">
        <f t="shared" si="56"/>
        <v>0</v>
      </c>
    </row>
    <row r="46" spans="1:26" ht="14.15" customHeight="1" x14ac:dyDescent="0.25">
      <c r="A46" s="54" t="s">
        <v>81</v>
      </c>
      <c r="B46" s="57" t="s">
        <v>77</v>
      </c>
      <c r="C46" s="56">
        <v>4</v>
      </c>
      <c r="D46" s="56">
        <v>2500</v>
      </c>
      <c r="E46" s="56">
        <f t="shared" si="59"/>
        <v>10000</v>
      </c>
      <c r="F46" s="57" t="s">
        <v>77</v>
      </c>
      <c r="G46" s="56">
        <v>1</v>
      </c>
      <c r="H46" s="56">
        <v>2500</v>
      </c>
      <c r="I46" s="56">
        <f>G46*H46</f>
        <v>2500</v>
      </c>
      <c r="J46" s="56">
        <f>E46*3.2/5</f>
        <v>6400</v>
      </c>
      <c r="K46" s="56">
        <f>E46*1.8/5</f>
        <v>3600</v>
      </c>
      <c r="L46" s="56">
        <f t="shared" si="57"/>
        <v>10000</v>
      </c>
      <c r="M46" s="56">
        <f t="shared" si="50"/>
        <v>4</v>
      </c>
      <c r="N46" s="56">
        <f t="shared" si="50"/>
        <v>2500</v>
      </c>
      <c r="O46" s="92">
        <f t="shared" si="51"/>
        <v>10000</v>
      </c>
      <c r="P46" s="92">
        <f t="shared" si="52"/>
        <v>0</v>
      </c>
      <c r="Q46" s="188">
        <f t="shared" si="53"/>
        <v>0</v>
      </c>
      <c r="R46" s="92">
        <f>O46*3.2/5</f>
        <v>6400</v>
      </c>
      <c r="S46" s="92">
        <f>O46*1.8/5</f>
        <v>3600</v>
      </c>
      <c r="T46" s="92">
        <f t="shared" si="58"/>
        <v>10000</v>
      </c>
      <c r="U46" s="92">
        <v>6400</v>
      </c>
      <c r="V46" s="92">
        <v>3600</v>
      </c>
      <c r="W46" s="92">
        <f t="shared" si="54"/>
        <v>10000</v>
      </c>
      <c r="X46" s="92">
        <f t="shared" si="55"/>
        <v>0</v>
      </c>
      <c r="Y46" s="207">
        <f t="shared" si="56"/>
        <v>0</v>
      </c>
    </row>
    <row r="47" spans="1:26" s="115" customFormat="1" ht="15" x14ac:dyDescent="0.3">
      <c r="A47" s="112" t="s">
        <v>82</v>
      </c>
      <c r="B47" s="113" t="s">
        <v>79</v>
      </c>
      <c r="C47" s="114">
        <v>1</v>
      </c>
      <c r="D47" s="114">
        <v>480000</v>
      </c>
      <c r="E47" s="114">
        <f t="shared" si="59"/>
        <v>480000</v>
      </c>
      <c r="F47" s="113" t="s">
        <v>79</v>
      </c>
      <c r="G47" s="114">
        <v>1</v>
      </c>
      <c r="H47" s="114">
        <v>120000</v>
      </c>
      <c r="I47" s="114">
        <f>G47*H47</f>
        <v>120000</v>
      </c>
      <c r="J47" s="114">
        <f>E47*3.2/5</f>
        <v>307200</v>
      </c>
      <c r="K47" s="114">
        <f>E47*1.8/5</f>
        <v>172800</v>
      </c>
      <c r="L47" s="114">
        <f t="shared" si="57"/>
        <v>480000</v>
      </c>
      <c r="M47" s="114">
        <v>1</v>
      </c>
      <c r="N47" s="114">
        <f>O47</f>
        <v>400000</v>
      </c>
      <c r="O47" s="111">
        <f>E47-80000</f>
        <v>400000</v>
      </c>
      <c r="P47" s="133">
        <f>O47-E47</f>
        <v>-80000</v>
      </c>
      <c r="Q47" s="209">
        <f t="shared" si="53"/>
        <v>-0.16666666666666666</v>
      </c>
      <c r="R47" s="111">
        <f>O47*3.2/5</f>
        <v>256000</v>
      </c>
      <c r="S47" s="111">
        <f>(O47*1.8/5)</f>
        <v>144000</v>
      </c>
      <c r="T47" s="206">
        <f t="shared" si="58"/>
        <v>400000</v>
      </c>
      <c r="U47" s="111">
        <v>256000</v>
      </c>
      <c r="V47" s="111">
        <f>144000-GRANT!B2</f>
        <v>123000</v>
      </c>
      <c r="W47" s="206">
        <f t="shared" si="54"/>
        <v>379000</v>
      </c>
      <c r="X47" s="92">
        <f t="shared" si="55"/>
        <v>-101000</v>
      </c>
      <c r="Y47" s="207">
        <f t="shared" si="56"/>
        <v>-0.21041666666666667</v>
      </c>
    </row>
    <row r="48" spans="1:26" ht="14.5" x14ac:dyDescent="0.25">
      <c r="A48" s="54" t="s">
        <v>83</v>
      </c>
      <c r="B48" s="57" t="s">
        <v>77</v>
      </c>
      <c r="C48" s="56">
        <v>4</v>
      </c>
      <c r="D48" s="56">
        <v>40000</v>
      </c>
      <c r="E48" s="56">
        <f t="shared" si="59"/>
        <v>160000</v>
      </c>
      <c r="F48" s="57" t="s">
        <v>77</v>
      </c>
      <c r="G48" s="56">
        <v>1</v>
      </c>
      <c r="H48" s="56">
        <v>40000</v>
      </c>
      <c r="I48" s="56">
        <f>G48*H48</f>
        <v>40000</v>
      </c>
      <c r="J48" s="56">
        <f>E48*4/5</f>
        <v>128000</v>
      </c>
      <c r="K48" s="56">
        <f>E48*1/5</f>
        <v>32000</v>
      </c>
      <c r="L48" s="56">
        <f t="shared" si="57"/>
        <v>160000</v>
      </c>
      <c r="M48" s="56">
        <f t="shared" si="50"/>
        <v>4</v>
      </c>
      <c r="N48" s="56">
        <f t="shared" si="50"/>
        <v>40000</v>
      </c>
      <c r="O48" s="92">
        <f>M48*N48</f>
        <v>160000</v>
      </c>
      <c r="P48" s="92">
        <f t="shared" si="52"/>
        <v>0</v>
      </c>
      <c r="Q48" s="188">
        <f t="shared" si="53"/>
        <v>0</v>
      </c>
      <c r="R48" s="92">
        <f>O48*4/5</f>
        <v>128000</v>
      </c>
      <c r="S48" s="92">
        <f>O48*1/5</f>
        <v>32000</v>
      </c>
      <c r="T48" s="92">
        <f t="shared" si="58"/>
        <v>160000</v>
      </c>
      <c r="U48" s="92">
        <v>128000</v>
      </c>
      <c r="V48" s="92">
        <v>32000</v>
      </c>
      <c r="W48" s="92">
        <f t="shared" si="54"/>
        <v>160000</v>
      </c>
      <c r="X48" s="92">
        <f t="shared" si="55"/>
        <v>0</v>
      </c>
      <c r="Y48" s="207">
        <f t="shared" si="56"/>
        <v>0</v>
      </c>
    </row>
    <row r="49" spans="1:25" ht="25" x14ac:dyDescent="0.25">
      <c r="A49" s="54" t="s">
        <v>84</v>
      </c>
      <c r="B49" s="57" t="s">
        <v>85</v>
      </c>
      <c r="C49" s="56">
        <v>295</v>
      </c>
      <c r="D49" s="56">
        <v>350</v>
      </c>
      <c r="E49" s="56">
        <f t="shared" si="59"/>
        <v>103250</v>
      </c>
      <c r="F49" s="57" t="s">
        <v>85</v>
      </c>
      <c r="G49" s="56">
        <v>75</v>
      </c>
      <c r="H49" s="56">
        <v>350</v>
      </c>
      <c r="I49" s="56">
        <f t="shared" ref="I49:I55" si="61">G49*H49</f>
        <v>26250</v>
      </c>
      <c r="J49" s="56">
        <f t="shared" ref="J49:J54" si="62">E49*3.2/5</f>
        <v>66080</v>
      </c>
      <c r="K49" s="56">
        <f t="shared" ref="K49:K54" si="63">E49*1.8/5</f>
        <v>37170</v>
      </c>
      <c r="L49" s="56">
        <f t="shared" si="57"/>
        <v>103250</v>
      </c>
      <c r="M49" s="56">
        <f t="shared" si="50"/>
        <v>295</v>
      </c>
      <c r="N49" s="56">
        <f t="shared" si="50"/>
        <v>350</v>
      </c>
      <c r="O49" s="92">
        <f t="shared" si="51"/>
        <v>103250</v>
      </c>
      <c r="P49" s="92">
        <f t="shared" si="52"/>
        <v>0</v>
      </c>
      <c r="Q49" s="188">
        <f t="shared" si="53"/>
        <v>0</v>
      </c>
      <c r="R49" s="92">
        <f t="shared" ref="R49:R54" si="64">O49*3.2/5</f>
        <v>66080</v>
      </c>
      <c r="S49" s="92">
        <f t="shared" ref="S49:S54" si="65">(O49*1.8/5)</f>
        <v>37170</v>
      </c>
      <c r="T49" s="92">
        <f t="shared" si="58"/>
        <v>103250</v>
      </c>
      <c r="U49" s="92">
        <v>66080</v>
      </c>
      <c r="V49" s="206">
        <f>37170-GRANT!B3</f>
        <v>33170</v>
      </c>
      <c r="W49" s="92">
        <f t="shared" si="54"/>
        <v>99250</v>
      </c>
      <c r="X49" s="92">
        <f t="shared" si="55"/>
        <v>-4000</v>
      </c>
      <c r="Y49" s="207">
        <f t="shared" si="56"/>
        <v>-3.8740920096852302E-2</v>
      </c>
    </row>
    <row r="50" spans="1:25" ht="25" x14ac:dyDescent="0.25">
      <c r="A50" s="54" t="s">
        <v>86</v>
      </c>
      <c r="B50" s="57" t="s">
        <v>85</v>
      </c>
      <c r="C50" s="56">
        <v>295</v>
      </c>
      <c r="D50" s="56">
        <v>450</v>
      </c>
      <c r="E50" s="56">
        <f t="shared" si="59"/>
        <v>132750</v>
      </c>
      <c r="F50" s="57" t="s">
        <v>85</v>
      </c>
      <c r="G50" s="56">
        <v>50</v>
      </c>
      <c r="H50" s="56">
        <v>450</v>
      </c>
      <c r="I50" s="56">
        <f t="shared" si="61"/>
        <v>22500</v>
      </c>
      <c r="J50" s="56">
        <f t="shared" si="62"/>
        <v>84960</v>
      </c>
      <c r="K50" s="56">
        <f t="shared" si="63"/>
        <v>47790</v>
      </c>
      <c r="L50" s="56">
        <f t="shared" si="57"/>
        <v>132750</v>
      </c>
      <c r="M50" s="56">
        <f t="shared" si="50"/>
        <v>295</v>
      </c>
      <c r="N50" s="56">
        <f t="shared" si="50"/>
        <v>450</v>
      </c>
      <c r="O50" s="92">
        <f t="shared" si="51"/>
        <v>132750</v>
      </c>
      <c r="P50" s="92">
        <f t="shared" si="52"/>
        <v>0</v>
      </c>
      <c r="Q50" s="188">
        <f t="shared" si="53"/>
        <v>0</v>
      </c>
      <c r="R50" s="92">
        <f t="shared" si="64"/>
        <v>84960</v>
      </c>
      <c r="S50" s="92">
        <f t="shared" si="65"/>
        <v>47790</v>
      </c>
      <c r="T50" s="92">
        <f t="shared" si="58"/>
        <v>132750</v>
      </c>
      <c r="U50" s="92">
        <v>84960</v>
      </c>
      <c r="V50" s="206">
        <f>47790-GRANT!B4</f>
        <v>42790</v>
      </c>
      <c r="W50" s="92">
        <f t="shared" si="54"/>
        <v>127750</v>
      </c>
      <c r="X50" s="92">
        <f t="shared" si="55"/>
        <v>-5000</v>
      </c>
      <c r="Y50" s="207">
        <f t="shared" si="56"/>
        <v>-3.7664783427495289E-2</v>
      </c>
    </row>
    <row r="51" spans="1:25" ht="25" x14ac:dyDescent="0.25">
      <c r="A51" s="54" t="s">
        <v>87</v>
      </c>
      <c r="B51" s="57" t="s">
        <v>85</v>
      </c>
      <c r="C51" s="56">
        <v>295</v>
      </c>
      <c r="D51" s="56">
        <v>350</v>
      </c>
      <c r="E51" s="56">
        <f t="shared" si="59"/>
        <v>103250</v>
      </c>
      <c r="F51" s="57" t="s">
        <v>85</v>
      </c>
      <c r="G51" s="56">
        <v>75</v>
      </c>
      <c r="H51" s="56">
        <v>350</v>
      </c>
      <c r="I51" s="56">
        <f t="shared" si="61"/>
        <v>26250</v>
      </c>
      <c r="J51" s="56">
        <f t="shared" si="62"/>
        <v>66080</v>
      </c>
      <c r="K51" s="56">
        <f t="shared" si="63"/>
        <v>37170</v>
      </c>
      <c r="L51" s="56">
        <f t="shared" si="57"/>
        <v>103250</v>
      </c>
      <c r="M51" s="56">
        <f t="shared" si="50"/>
        <v>295</v>
      </c>
      <c r="N51" s="56">
        <f t="shared" si="50"/>
        <v>350</v>
      </c>
      <c r="O51" s="92">
        <f t="shared" si="51"/>
        <v>103250</v>
      </c>
      <c r="P51" s="92">
        <f t="shared" si="52"/>
        <v>0</v>
      </c>
      <c r="Q51" s="188">
        <f t="shared" si="53"/>
        <v>0</v>
      </c>
      <c r="R51" s="92">
        <f t="shared" si="64"/>
        <v>66080</v>
      </c>
      <c r="S51" s="92">
        <f t="shared" si="65"/>
        <v>37170</v>
      </c>
      <c r="T51" s="92">
        <f t="shared" si="58"/>
        <v>103250</v>
      </c>
      <c r="U51" s="92">
        <v>66080</v>
      </c>
      <c r="V51" s="206">
        <f>37170-GRANT!B5</f>
        <v>35170</v>
      </c>
      <c r="W51" s="92">
        <f t="shared" si="54"/>
        <v>101250</v>
      </c>
      <c r="X51" s="92">
        <f t="shared" si="55"/>
        <v>-2000</v>
      </c>
      <c r="Y51" s="207">
        <f t="shared" si="56"/>
        <v>-1.9370460048426151E-2</v>
      </c>
    </row>
    <row r="52" spans="1:25" ht="25" x14ac:dyDescent="0.25">
      <c r="A52" s="54" t="s">
        <v>88</v>
      </c>
      <c r="B52" s="57" t="s">
        <v>85</v>
      </c>
      <c r="C52" s="56">
        <v>290</v>
      </c>
      <c r="D52" s="56">
        <v>450</v>
      </c>
      <c r="E52" s="56">
        <f t="shared" si="59"/>
        <v>130500</v>
      </c>
      <c r="F52" s="57" t="s">
        <v>85</v>
      </c>
      <c r="G52" s="56">
        <v>75</v>
      </c>
      <c r="H52" s="56">
        <v>450</v>
      </c>
      <c r="I52" s="56">
        <f t="shared" si="61"/>
        <v>33750</v>
      </c>
      <c r="J52" s="56">
        <f t="shared" si="62"/>
        <v>83520</v>
      </c>
      <c r="K52" s="56">
        <f t="shared" si="63"/>
        <v>46980</v>
      </c>
      <c r="L52" s="56">
        <f t="shared" si="57"/>
        <v>130500</v>
      </c>
      <c r="M52" s="56">
        <f t="shared" si="50"/>
        <v>290</v>
      </c>
      <c r="N52" s="56">
        <f t="shared" si="50"/>
        <v>450</v>
      </c>
      <c r="O52" s="92">
        <f t="shared" si="51"/>
        <v>130500</v>
      </c>
      <c r="P52" s="92">
        <f t="shared" si="52"/>
        <v>0</v>
      </c>
      <c r="Q52" s="188">
        <f t="shared" si="53"/>
        <v>0</v>
      </c>
      <c r="R52" s="92">
        <f t="shared" si="64"/>
        <v>83520</v>
      </c>
      <c r="S52" s="92">
        <f t="shared" si="65"/>
        <v>46980</v>
      </c>
      <c r="T52" s="92">
        <f t="shared" si="58"/>
        <v>130500</v>
      </c>
      <c r="U52" s="92">
        <v>83520</v>
      </c>
      <c r="V52" s="206">
        <f>46980-GRANT!B6</f>
        <v>41980</v>
      </c>
      <c r="W52" s="92">
        <f t="shared" si="54"/>
        <v>125500</v>
      </c>
      <c r="X52" s="92">
        <f t="shared" si="55"/>
        <v>-5000</v>
      </c>
      <c r="Y52" s="207">
        <f t="shared" si="56"/>
        <v>-3.8314176245210725E-2</v>
      </c>
    </row>
    <row r="53" spans="1:25" ht="25" x14ac:dyDescent="0.25">
      <c r="A53" s="54" t="s">
        <v>89</v>
      </c>
      <c r="B53" s="57" t="s">
        <v>85</v>
      </c>
      <c r="C53" s="56">
        <v>250</v>
      </c>
      <c r="D53" s="56">
        <v>250</v>
      </c>
      <c r="E53" s="56">
        <f t="shared" si="59"/>
        <v>62500</v>
      </c>
      <c r="F53" s="57" t="s">
        <v>85</v>
      </c>
      <c r="G53" s="56">
        <v>75</v>
      </c>
      <c r="H53" s="56">
        <v>250</v>
      </c>
      <c r="I53" s="56">
        <f t="shared" si="61"/>
        <v>18750</v>
      </c>
      <c r="J53" s="56">
        <f t="shared" si="62"/>
        <v>40000</v>
      </c>
      <c r="K53" s="56">
        <f t="shared" si="63"/>
        <v>22500</v>
      </c>
      <c r="L53" s="56">
        <f>J53+K53</f>
        <v>62500</v>
      </c>
      <c r="M53" s="56">
        <f t="shared" si="50"/>
        <v>250</v>
      </c>
      <c r="N53" s="56">
        <f t="shared" si="50"/>
        <v>250</v>
      </c>
      <c r="O53" s="92">
        <f t="shared" si="51"/>
        <v>62500</v>
      </c>
      <c r="P53" s="92">
        <f t="shared" si="52"/>
        <v>0</v>
      </c>
      <c r="Q53" s="188">
        <f t="shared" si="53"/>
        <v>0</v>
      </c>
      <c r="R53" s="92">
        <f t="shared" si="64"/>
        <v>40000</v>
      </c>
      <c r="S53" s="92">
        <f t="shared" si="65"/>
        <v>22500</v>
      </c>
      <c r="T53" s="92">
        <f>R53+S53</f>
        <v>62500</v>
      </c>
      <c r="U53" s="92">
        <v>40000</v>
      </c>
      <c r="V53" s="206">
        <f>22500-GRANT!B7</f>
        <v>20830</v>
      </c>
      <c r="W53" s="92">
        <f t="shared" si="54"/>
        <v>60830</v>
      </c>
      <c r="X53" s="92">
        <f t="shared" si="55"/>
        <v>-1670</v>
      </c>
      <c r="Y53" s="207">
        <f t="shared" si="56"/>
        <v>-2.6720000000000001E-2</v>
      </c>
    </row>
    <row r="54" spans="1:25" ht="25" x14ac:dyDescent="0.25">
      <c r="A54" s="54" t="s">
        <v>90</v>
      </c>
      <c r="B54" s="57" t="s">
        <v>85</v>
      </c>
      <c r="C54" s="56">
        <v>280</v>
      </c>
      <c r="D54" s="56">
        <v>500</v>
      </c>
      <c r="E54" s="56">
        <f t="shared" si="59"/>
        <v>140000</v>
      </c>
      <c r="F54" s="57" t="s">
        <v>85</v>
      </c>
      <c r="G54" s="56">
        <v>75</v>
      </c>
      <c r="H54" s="56">
        <v>500</v>
      </c>
      <c r="I54" s="56">
        <f t="shared" si="61"/>
        <v>37500</v>
      </c>
      <c r="J54" s="56">
        <f t="shared" si="62"/>
        <v>89600</v>
      </c>
      <c r="K54" s="56">
        <f t="shared" si="63"/>
        <v>50400</v>
      </c>
      <c r="L54" s="56">
        <f t="shared" si="57"/>
        <v>140000</v>
      </c>
      <c r="M54" s="56">
        <f t="shared" si="50"/>
        <v>280</v>
      </c>
      <c r="N54" s="56">
        <f t="shared" si="50"/>
        <v>500</v>
      </c>
      <c r="O54" s="92">
        <f t="shared" si="51"/>
        <v>140000</v>
      </c>
      <c r="P54" s="92">
        <f t="shared" si="52"/>
        <v>0</v>
      </c>
      <c r="Q54" s="188">
        <f t="shared" si="53"/>
        <v>0</v>
      </c>
      <c r="R54" s="92">
        <f t="shared" si="64"/>
        <v>89600</v>
      </c>
      <c r="S54" s="92">
        <f t="shared" si="65"/>
        <v>50400</v>
      </c>
      <c r="T54" s="92">
        <f t="shared" ref="T54:T55" si="66">R54+S54</f>
        <v>140000</v>
      </c>
      <c r="U54" s="92">
        <v>89600</v>
      </c>
      <c r="V54" s="206">
        <f>50400-GRANT!B8</f>
        <v>45400</v>
      </c>
      <c r="W54" s="92">
        <f t="shared" si="54"/>
        <v>135000</v>
      </c>
      <c r="X54" s="92">
        <f t="shared" si="55"/>
        <v>-5000</v>
      </c>
      <c r="Y54" s="207">
        <f t="shared" si="56"/>
        <v>-3.5714285714285712E-2</v>
      </c>
    </row>
    <row r="55" spans="1:25" s="115" customFormat="1" ht="22.4" customHeight="1" x14ac:dyDescent="0.3">
      <c r="A55" s="125" t="s">
        <v>91</v>
      </c>
      <c r="B55" s="134" t="s">
        <v>92</v>
      </c>
      <c r="C55" s="135">
        <v>0</v>
      </c>
      <c r="D55" s="135">
        <v>0</v>
      </c>
      <c r="E55" s="135">
        <f>C55*D55</f>
        <v>0</v>
      </c>
      <c r="F55" s="113" t="s">
        <v>92</v>
      </c>
      <c r="G55" s="114">
        <v>0</v>
      </c>
      <c r="H55" s="114">
        <v>0</v>
      </c>
      <c r="I55" s="114">
        <f t="shared" si="61"/>
        <v>0</v>
      </c>
      <c r="J55" s="114">
        <v>0</v>
      </c>
      <c r="K55" s="114">
        <v>0</v>
      </c>
      <c r="L55" s="114">
        <v>0</v>
      </c>
      <c r="M55" s="114">
        <f>O55/N55</f>
        <v>746.60633484162895</v>
      </c>
      <c r="N55" s="114">
        <v>221</v>
      </c>
      <c r="O55" s="111">
        <v>165000</v>
      </c>
      <c r="P55" s="133">
        <f>O55-E55</f>
        <v>165000</v>
      </c>
      <c r="Q55" s="188" t="e">
        <f t="shared" si="53"/>
        <v>#DIV/0!</v>
      </c>
      <c r="R55" s="111">
        <f>O55*3.2/5</f>
        <v>105600</v>
      </c>
      <c r="S55" s="111">
        <f>O55*1.8/5</f>
        <v>59400</v>
      </c>
      <c r="T55" s="206">
        <f t="shared" si="66"/>
        <v>165000</v>
      </c>
      <c r="U55" s="111">
        <v>105600</v>
      </c>
      <c r="V55" s="111">
        <v>59400</v>
      </c>
      <c r="W55" s="206">
        <f t="shared" si="54"/>
        <v>165000</v>
      </c>
      <c r="X55" s="92">
        <f t="shared" si="55"/>
        <v>165000</v>
      </c>
      <c r="Y55" s="223" t="s">
        <v>129</v>
      </c>
    </row>
    <row r="56" spans="1:25" ht="15" customHeight="1" thickBot="1" x14ac:dyDescent="0.35">
      <c r="A56" s="27" t="s">
        <v>94</v>
      </c>
      <c r="B56" s="28"/>
      <c r="C56" s="29"/>
      <c r="D56" s="30"/>
      <c r="E56" s="60">
        <f>SUM(E40:E54)</f>
        <v>1566250</v>
      </c>
      <c r="F56" s="28"/>
      <c r="G56" s="29"/>
      <c r="H56" s="30"/>
      <c r="I56" s="60">
        <f>SUM(I40:I55)</f>
        <v>378000</v>
      </c>
      <c r="J56" s="60">
        <f t="shared" ref="J56:K56" si="67">SUM(J40:J55)</f>
        <v>1005840</v>
      </c>
      <c r="K56" s="60">
        <f t="shared" si="67"/>
        <v>560410</v>
      </c>
      <c r="L56" s="60">
        <f>SUM(L40:L55)</f>
        <v>1566250</v>
      </c>
      <c r="M56" s="60"/>
      <c r="N56" s="60"/>
      <c r="O56" s="60">
        <f>SUM(O40:O55)</f>
        <v>1651250</v>
      </c>
      <c r="P56" s="60">
        <f t="shared" ref="P56:T56" si="68">SUM(P40:P55)</f>
        <v>85000</v>
      </c>
      <c r="Q56" s="188">
        <f t="shared" si="53"/>
        <v>5.4269752593774943E-2</v>
      </c>
      <c r="R56" s="60">
        <f t="shared" si="68"/>
        <v>1060240</v>
      </c>
      <c r="S56" s="60">
        <f t="shared" si="68"/>
        <v>591010</v>
      </c>
      <c r="T56" s="94">
        <f t="shared" si="68"/>
        <v>1651250</v>
      </c>
      <c r="U56" s="60">
        <f t="shared" ref="U56:W56" si="69">SUM(U40:U55)</f>
        <v>1060240</v>
      </c>
      <c r="V56" s="60">
        <f t="shared" si="69"/>
        <v>547340</v>
      </c>
      <c r="W56" s="94">
        <f t="shared" si="69"/>
        <v>1607580</v>
      </c>
      <c r="X56" s="60">
        <f t="shared" si="55"/>
        <v>41330</v>
      </c>
      <c r="Y56" s="224">
        <f t="shared" ref="Y56" si="70">X56/E56</f>
        <v>2.6387869114126099E-2</v>
      </c>
    </row>
    <row r="57" spans="1:25" ht="15" customHeight="1" x14ac:dyDescent="0.3">
      <c r="A57" s="36" t="s">
        <v>95</v>
      </c>
      <c r="B57" s="6"/>
      <c r="C57" s="3"/>
      <c r="D57" s="3"/>
      <c r="E57" s="34"/>
      <c r="F57" s="32"/>
      <c r="G57" s="3"/>
      <c r="H57" s="3"/>
      <c r="I57" s="17"/>
      <c r="J57" s="34"/>
      <c r="K57" s="34"/>
      <c r="L57" s="34"/>
      <c r="M57" s="17"/>
      <c r="N57" s="17"/>
      <c r="O57" s="97"/>
      <c r="P57" s="126"/>
      <c r="Q57" s="126"/>
      <c r="R57" s="122"/>
      <c r="S57" s="122"/>
      <c r="T57" s="122"/>
      <c r="U57" s="122"/>
      <c r="V57" s="122"/>
      <c r="W57" s="122"/>
      <c r="X57" s="92"/>
      <c r="Y57" s="126"/>
    </row>
    <row r="58" spans="1:25" ht="15" customHeight="1" x14ac:dyDescent="0.25">
      <c r="A58" s="54" t="s">
        <v>96</v>
      </c>
      <c r="B58" s="58" t="s">
        <v>97</v>
      </c>
      <c r="C58" s="74">
        <v>1</v>
      </c>
      <c r="D58" s="74">
        <v>240000</v>
      </c>
      <c r="E58" s="74">
        <v>240000</v>
      </c>
      <c r="F58" s="58" t="s">
        <v>55</v>
      </c>
      <c r="G58" s="74">
        <v>1</v>
      </c>
      <c r="H58" s="74">
        <v>80000</v>
      </c>
      <c r="I58" s="74">
        <v>80000</v>
      </c>
      <c r="J58" s="74">
        <v>0</v>
      </c>
      <c r="K58" s="74">
        <v>240000</v>
      </c>
      <c r="L58" s="74">
        <f>J58+K58</f>
        <v>240000</v>
      </c>
      <c r="M58" s="56">
        <f>C58</f>
        <v>1</v>
      </c>
      <c r="N58" s="56">
        <f>D58</f>
        <v>240000</v>
      </c>
      <c r="O58" s="92">
        <f t="shared" ref="O58:O59" si="71">M58*N58</f>
        <v>240000</v>
      </c>
      <c r="P58" s="92">
        <f>E58-O58</f>
        <v>0</v>
      </c>
      <c r="Q58" s="92"/>
      <c r="R58" s="98">
        <v>0</v>
      </c>
      <c r="S58" s="98">
        <f>240000</f>
        <v>240000</v>
      </c>
      <c r="T58" s="98">
        <f>R58+S58</f>
        <v>240000</v>
      </c>
      <c r="U58" s="98">
        <v>0</v>
      </c>
      <c r="V58" s="98">
        <f>240000+GRANT!B12</f>
        <v>301670</v>
      </c>
      <c r="W58" s="98">
        <f>U58+V58</f>
        <v>301670</v>
      </c>
      <c r="X58" s="92">
        <f t="shared" ref="X58:X66" si="72">W58-E58</f>
        <v>61670</v>
      </c>
      <c r="Y58" s="207">
        <f t="shared" si="56"/>
        <v>0.25695833333333334</v>
      </c>
    </row>
    <row r="59" spans="1:25" ht="15" customHeight="1" x14ac:dyDescent="0.25">
      <c r="A59" s="49" t="s">
        <v>98</v>
      </c>
      <c r="B59" s="58" t="s">
        <v>99</v>
      </c>
      <c r="C59" s="74">
        <v>1</v>
      </c>
      <c r="D59" s="74">
        <v>20000</v>
      </c>
      <c r="E59" s="74">
        <f>C59*D59</f>
        <v>20000</v>
      </c>
      <c r="F59" s="58" t="s">
        <v>99</v>
      </c>
      <c r="G59" s="74">
        <v>1</v>
      </c>
      <c r="H59" s="74">
        <v>20000</v>
      </c>
      <c r="I59" s="74">
        <f>G59*H59</f>
        <v>20000</v>
      </c>
      <c r="J59" s="74">
        <f>E59/2</f>
        <v>10000</v>
      </c>
      <c r="K59" s="74">
        <f>E59/2</f>
        <v>10000</v>
      </c>
      <c r="L59" s="74">
        <f>J59+K59</f>
        <v>20000</v>
      </c>
      <c r="M59" s="56">
        <f>C59</f>
        <v>1</v>
      </c>
      <c r="N59" s="56">
        <f>D59</f>
        <v>20000</v>
      </c>
      <c r="O59" s="92">
        <f t="shared" si="71"/>
        <v>20000</v>
      </c>
      <c r="P59" s="92">
        <f>E59-O59</f>
        <v>0</v>
      </c>
      <c r="Q59" s="92"/>
      <c r="R59" s="98">
        <f>O59/2</f>
        <v>10000</v>
      </c>
      <c r="S59" s="98">
        <f>(O59/2)</f>
        <v>10000</v>
      </c>
      <c r="T59" s="98">
        <f>R59+S59</f>
        <v>20000</v>
      </c>
      <c r="U59" s="98">
        <v>10000</v>
      </c>
      <c r="V59" s="98">
        <f>10000-GRANT!B9</f>
        <v>0</v>
      </c>
      <c r="W59" s="98">
        <f>U59+V59</f>
        <v>10000</v>
      </c>
      <c r="X59" s="92">
        <f t="shared" si="72"/>
        <v>-10000</v>
      </c>
      <c r="Y59" s="207">
        <f t="shared" si="56"/>
        <v>-0.5</v>
      </c>
    </row>
    <row r="60" spans="1:25" ht="15" customHeight="1" thickBot="1" x14ac:dyDescent="0.35">
      <c r="A60" s="13" t="s">
        <v>100</v>
      </c>
      <c r="B60" s="31"/>
      <c r="C60" s="21"/>
      <c r="D60" s="23"/>
      <c r="E60" s="66">
        <f>SUM(E58:E59)</f>
        <v>260000</v>
      </c>
      <c r="F60" s="20"/>
      <c r="G60" s="21"/>
      <c r="H60" s="23"/>
      <c r="I60" s="60">
        <f>SUM(I58:I59)</f>
        <v>100000</v>
      </c>
      <c r="J60" s="66">
        <f>SUM(J58:J59)</f>
        <v>10000</v>
      </c>
      <c r="K60" s="66">
        <f>SUM(K58:K59)</f>
        <v>250000</v>
      </c>
      <c r="L60" s="66">
        <f>SUM(L58:L59)</f>
        <v>260000</v>
      </c>
      <c r="M60" s="66"/>
      <c r="N60" s="66"/>
      <c r="O60" s="66">
        <f t="shared" ref="O60:T60" si="73">SUM(O58:O59)</f>
        <v>260000</v>
      </c>
      <c r="P60" s="66">
        <f t="shared" si="73"/>
        <v>0</v>
      </c>
      <c r="Q60" s="66"/>
      <c r="R60" s="66">
        <f t="shared" si="73"/>
        <v>10000</v>
      </c>
      <c r="S60" s="66">
        <f t="shared" si="73"/>
        <v>250000</v>
      </c>
      <c r="T60" s="66">
        <f t="shared" si="73"/>
        <v>260000</v>
      </c>
      <c r="U60" s="66">
        <f t="shared" ref="U60:W60" si="74">SUM(U58:U59)</f>
        <v>10000</v>
      </c>
      <c r="V60" s="66">
        <f t="shared" si="74"/>
        <v>301670</v>
      </c>
      <c r="W60" s="66">
        <f t="shared" si="74"/>
        <v>311670</v>
      </c>
      <c r="X60" s="66">
        <f t="shared" si="72"/>
        <v>51670</v>
      </c>
      <c r="Y60" s="224">
        <f>X60/E60</f>
        <v>0.19873076923076924</v>
      </c>
    </row>
    <row r="61" spans="1:25" ht="16.5" customHeight="1" thickBot="1" x14ac:dyDescent="0.35">
      <c r="A61" s="37" t="s">
        <v>101</v>
      </c>
      <c r="B61" s="78"/>
      <c r="C61" s="79"/>
      <c r="D61" s="80"/>
      <c r="E61" s="67">
        <f>SUM(E19+E24+E27+E39+E56+E60)</f>
        <v>5604816</v>
      </c>
      <c r="F61" s="78"/>
      <c r="G61" s="79"/>
      <c r="H61" s="80"/>
      <c r="I61" s="67">
        <f>SUM(I19+I24+I27+I39+I56+I60)</f>
        <v>1333925</v>
      </c>
      <c r="J61" s="67">
        <f>SUM(J19+J24+J27+J39+J56+J60)</f>
        <v>3630806.24</v>
      </c>
      <c r="K61" s="67">
        <f>SUM(K19+K24+K27+K39+K56+K60)</f>
        <v>1974009.76</v>
      </c>
      <c r="L61" s="67">
        <f>SUM(L19+L24+L27+L39+L56+L60)</f>
        <v>5604816</v>
      </c>
      <c r="M61" s="67"/>
      <c r="N61" s="67"/>
      <c r="O61" s="67">
        <f>SUM(O19+O24+O27+O39+O56+O60)</f>
        <v>5604816</v>
      </c>
      <c r="P61" s="67">
        <f>SUM(P19+P24+P27+P39+P56+P60)</f>
        <v>5.8207660913467407E-11</v>
      </c>
      <c r="Q61" s="67"/>
      <c r="R61" s="99">
        <f t="shared" ref="R61:W61" si="75">SUM(R19+R24+R27+R39+R56+R60)</f>
        <v>3630806.24</v>
      </c>
      <c r="S61" s="99">
        <f t="shared" si="75"/>
        <v>1974009.76</v>
      </c>
      <c r="T61" s="99">
        <f t="shared" si="75"/>
        <v>5604816</v>
      </c>
      <c r="U61" s="99">
        <f t="shared" si="75"/>
        <v>3630806.24</v>
      </c>
      <c r="V61" s="99">
        <f t="shared" si="75"/>
        <v>1974009.76</v>
      </c>
      <c r="W61" s="99">
        <f t="shared" si="75"/>
        <v>5604816</v>
      </c>
      <c r="X61" s="99">
        <f t="shared" si="72"/>
        <v>0</v>
      </c>
      <c r="Y61" s="210">
        <f>X61/E61</f>
        <v>0</v>
      </c>
    </row>
    <row r="62" spans="1:25" ht="30.25" customHeight="1" thickBot="1" x14ac:dyDescent="0.3">
      <c r="A62" s="40" t="s">
        <v>102</v>
      </c>
      <c r="B62" s="81"/>
      <c r="C62" s="73"/>
      <c r="D62" s="82"/>
      <c r="E62" s="56">
        <f>E61*0.07</f>
        <v>392337.12000000005</v>
      </c>
      <c r="F62" s="83"/>
      <c r="G62" s="73"/>
      <c r="H62" s="82"/>
      <c r="I62" s="56">
        <f>I61*0.07</f>
        <v>93374.750000000015</v>
      </c>
      <c r="J62" s="56">
        <f>J61*0.07</f>
        <v>254156.43680000005</v>
      </c>
      <c r="K62" s="56">
        <f>K61*0.07</f>
        <v>138180.6832</v>
      </c>
      <c r="L62" s="56">
        <f>L61*0.07</f>
        <v>392337.12000000005</v>
      </c>
      <c r="M62" s="56"/>
      <c r="N62" s="56"/>
      <c r="O62" s="56">
        <f>O61*0.07</f>
        <v>392337.12000000005</v>
      </c>
      <c r="P62" s="92"/>
      <c r="Q62" s="92"/>
      <c r="R62" s="56">
        <f t="shared" ref="R62:W62" si="76">R61*0.07</f>
        <v>254156.43680000005</v>
      </c>
      <c r="S62" s="56">
        <f t="shared" si="76"/>
        <v>138180.6832</v>
      </c>
      <c r="T62" s="56">
        <f t="shared" si="76"/>
        <v>392337.12000000005</v>
      </c>
      <c r="U62" s="56">
        <f t="shared" si="76"/>
        <v>254156.43680000005</v>
      </c>
      <c r="V62" s="56">
        <f t="shared" si="76"/>
        <v>138180.6832</v>
      </c>
      <c r="W62" s="56">
        <f t="shared" si="76"/>
        <v>392337.12000000005</v>
      </c>
      <c r="X62" s="56">
        <f t="shared" si="72"/>
        <v>0</v>
      </c>
      <c r="Y62" s="207">
        <f t="shared" ref="Y62:Y64" si="77">X62/E62</f>
        <v>0</v>
      </c>
    </row>
    <row r="63" spans="1:25" ht="25.5" customHeight="1" thickBot="1" x14ac:dyDescent="0.35">
      <c r="A63" s="47" t="s">
        <v>103</v>
      </c>
      <c r="B63" s="7"/>
      <c r="C63" s="8"/>
      <c r="D63" s="9"/>
      <c r="E63" s="68">
        <f>E61+E62</f>
        <v>5997153.1200000001</v>
      </c>
      <c r="F63" s="7"/>
      <c r="G63" s="8"/>
      <c r="H63" s="9"/>
      <c r="I63" s="68">
        <f>I61+I62</f>
        <v>1427299.75</v>
      </c>
      <c r="J63" s="68">
        <f>J61+J62</f>
        <v>3884962.6768000005</v>
      </c>
      <c r="K63" s="68">
        <f>K61+K62</f>
        <v>2112190.4432000001</v>
      </c>
      <c r="L63" s="68">
        <f>L61+L62</f>
        <v>5997153.1200000001</v>
      </c>
      <c r="M63" s="68"/>
      <c r="N63" s="68"/>
      <c r="O63" s="68">
        <f>O61+O62</f>
        <v>5997153.1200000001</v>
      </c>
      <c r="P63" s="100"/>
      <c r="Q63" s="100"/>
      <c r="R63" s="100">
        <f t="shared" ref="R63:W63" si="78">R61+R62</f>
        <v>3884962.6768000005</v>
      </c>
      <c r="S63" s="100">
        <f t="shared" si="78"/>
        <v>2112190.4432000001</v>
      </c>
      <c r="T63" s="100">
        <f t="shared" si="78"/>
        <v>5997153.1200000001</v>
      </c>
      <c r="U63" s="100">
        <f t="shared" si="78"/>
        <v>3884962.6768000005</v>
      </c>
      <c r="V63" s="100">
        <f t="shared" si="78"/>
        <v>2112190.4432000001</v>
      </c>
      <c r="W63" s="100">
        <f t="shared" si="78"/>
        <v>5997153.1200000001</v>
      </c>
      <c r="X63" s="100">
        <f t="shared" si="72"/>
        <v>0</v>
      </c>
      <c r="Y63" s="210">
        <f>X63/E63</f>
        <v>0</v>
      </c>
    </row>
    <row r="64" spans="1:25" ht="30.25" customHeight="1" thickBot="1" x14ac:dyDescent="0.3">
      <c r="A64" s="40" t="s">
        <v>104</v>
      </c>
      <c r="B64" s="81"/>
      <c r="C64" s="73"/>
      <c r="D64" s="82"/>
      <c r="E64" s="56">
        <v>2846.88</v>
      </c>
      <c r="F64" s="83"/>
      <c r="G64" s="73"/>
      <c r="H64" s="82"/>
      <c r="I64" s="56">
        <v>1000</v>
      </c>
      <c r="J64" s="56">
        <f>E64*4/5</f>
        <v>2277.5039999999999</v>
      </c>
      <c r="K64" s="56">
        <f>E64*1/5</f>
        <v>569.37599999999998</v>
      </c>
      <c r="L64" s="56">
        <f>J64+K64</f>
        <v>2846.88</v>
      </c>
      <c r="M64" s="56"/>
      <c r="N64" s="56"/>
      <c r="O64" s="56">
        <v>2846.88</v>
      </c>
      <c r="P64" s="56"/>
      <c r="Q64" s="56"/>
      <c r="R64" s="56">
        <f>O64*4/5</f>
        <v>2277.5039999999999</v>
      </c>
      <c r="S64" s="56">
        <f>E64*1/5</f>
        <v>569.37599999999998</v>
      </c>
      <c r="T64" s="56">
        <f>R64+S64</f>
        <v>2846.88</v>
      </c>
      <c r="U64" s="56">
        <v>2277.5039999999999</v>
      </c>
      <c r="V64" s="56">
        <v>569.37599999999998</v>
      </c>
      <c r="W64" s="56">
        <f>U64+V64</f>
        <v>2846.88</v>
      </c>
      <c r="X64" s="56">
        <f t="shared" si="72"/>
        <v>0</v>
      </c>
      <c r="Y64" s="207">
        <f t="shared" si="77"/>
        <v>0</v>
      </c>
    </row>
    <row r="65" spans="1:25" ht="30.25" customHeight="1" thickBot="1" x14ac:dyDescent="0.35">
      <c r="A65" s="46" t="s">
        <v>105</v>
      </c>
      <c r="B65" s="59" t="s">
        <v>106</v>
      </c>
      <c r="C65" s="2"/>
      <c r="D65" s="2"/>
      <c r="E65" s="2"/>
      <c r="F65" s="59" t="s">
        <v>106</v>
      </c>
      <c r="G65" s="73"/>
      <c r="H65" s="82"/>
      <c r="I65" s="14"/>
      <c r="J65" s="2"/>
      <c r="K65" s="2"/>
      <c r="L65" s="2"/>
      <c r="M65" s="87"/>
      <c r="N65" s="87"/>
      <c r="O65" s="101"/>
      <c r="P65" s="127"/>
      <c r="Q65" s="127"/>
      <c r="R65" s="123"/>
      <c r="S65" s="123"/>
      <c r="T65" s="123"/>
      <c r="U65" s="123"/>
      <c r="V65" s="123"/>
      <c r="W65" s="123"/>
      <c r="X65" s="123">
        <f t="shared" si="72"/>
        <v>0</v>
      </c>
      <c r="Y65" s="207"/>
    </row>
    <row r="66" spans="1:25" ht="16.5" customHeight="1" thickBot="1" x14ac:dyDescent="0.35">
      <c r="A66" s="37" t="s">
        <v>107</v>
      </c>
      <c r="B66" s="7"/>
      <c r="C66" s="8"/>
      <c r="D66" s="9"/>
      <c r="E66" s="69">
        <f>E63+E64</f>
        <v>6000000</v>
      </c>
      <c r="F66" s="8"/>
      <c r="G66" s="8"/>
      <c r="H66" s="9"/>
      <c r="I66" s="69">
        <f>I63+I64</f>
        <v>1428299.75</v>
      </c>
      <c r="J66" s="69">
        <f>J63+J64</f>
        <v>3887240.1808000007</v>
      </c>
      <c r="K66" s="69">
        <f>K63+K64</f>
        <v>2112759.8192000003</v>
      </c>
      <c r="L66" s="69">
        <f>L63+L64</f>
        <v>6000000</v>
      </c>
      <c r="M66" s="69"/>
      <c r="N66" s="69"/>
      <c r="O66" s="69">
        <f>O63+O64</f>
        <v>6000000</v>
      </c>
      <c r="P66" s="102"/>
      <c r="Q66" s="102"/>
      <c r="R66" s="69">
        <f t="shared" ref="R66:W66" si="79">R63+R64</f>
        <v>3887240.1808000007</v>
      </c>
      <c r="S66" s="69">
        <f t="shared" si="79"/>
        <v>2112759.8192000003</v>
      </c>
      <c r="T66" s="102">
        <f t="shared" si="79"/>
        <v>6000000</v>
      </c>
      <c r="U66" s="69">
        <f t="shared" si="79"/>
        <v>3887240.1808000007</v>
      </c>
      <c r="V66" s="69">
        <f t="shared" si="79"/>
        <v>2112759.8192000003</v>
      </c>
      <c r="W66" s="102">
        <f t="shared" si="79"/>
        <v>6000000</v>
      </c>
      <c r="X66" s="102">
        <f t="shared" si="72"/>
        <v>0</v>
      </c>
      <c r="Y66" s="102"/>
    </row>
    <row r="67" spans="1:25" ht="29.5" thickBot="1" x14ac:dyDescent="0.3">
      <c r="A67" s="70" t="s">
        <v>108</v>
      </c>
      <c r="B67" s="84"/>
      <c r="C67" s="85"/>
      <c r="D67" s="72"/>
      <c r="E67" s="72"/>
      <c r="F67" s="71"/>
      <c r="G67" s="85"/>
      <c r="H67" s="72"/>
      <c r="I67" s="38"/>
      <c r="J67" s="72"/>
      <c r="K67" s="72"/>
      <c r="L67" s="72"/>
      <c r="M67" s="88"/>
      <c r="N67" s="88"/>
      <c r="O67" s="103"/>
      <c r="P67" s="128"/>
      <c r="Q67" s="128"/>
      <c r="R67" s="124"/>
      <c r="S67" s="124"/>
      <c r="T67" s="124"/>
      <c r="U67" s="124"/>
      <c r="V67" s="124"/>
      <c r="W67" s="124"/>
      <c r="X67" s="128"/>
      <c r="Y67" s="128"/>
    </row>
    <row r="68" spans="1:25" ht="16.5" customHeight="1" thickBot="1" x14ac:dyDescent="0.35">
      <c r="A68" s="37" t="s">
        <v>109</v>
      </c>
      <c r="B68" s="7"/>
      <c r="C68" s="8"/>
      <c r="D68" s="9"/>
      <c r="E68" s="35"/>
      <c r="F68" s="8"/>
      <c r="G68" s="8"/>
      <c r="H68" s="9"/>
      <c r="I68" s="15"/>
      <c r="J68" s="35"/>
      <c r="K68" s="35"/>
      <c r="L68" s="35"/>
      <c r="M68" s="89"/>
      <c r="N68" s="89"/>
      <c r="O68" s="99"/>
      <c r="P68" s="99"/>
      <c r="Q68" s="99"/>
      <c r="R68" s="102"/>
      <c r="S68" s="102"/>
      <c r="T68" s="102"/>
      <c r="U68" s="102"/>
      <c r="V68" s="102"/>
      <c r="W68" s="102"/>
      <c r="X68" s="99"/>
      <c r="Y68" s="99"/>
    </row>
    <row r="70" spans="1:25" ht="15.5" x14ac:dyDescent="0.35">
      <c r="M70" s="137"/>
      <c r="N70" s="136"/>
      <c r="O70" s="138"/>
    </row>
    <row r="71" spans="1:25" ht="44.5" customHeight="1" x14ac:dyDescent="0.25">
      <c r="M71" s="245"/>
      <c r="N71" s="245"/>
      <c r="O71" s="245"/>
    </row>
    <row r="73" spans="1:25" ht="33" customHeight="1" x14ac:dyDescent="0.25">
      <c r="A73" s="251" t="s">
        <v>110</v>
      </c>
      <c r="B73" s="251"/>
      <c r="C73" s="251"/>
      <c r="D73" s="251"/>
      <c r="E73" s="251"/>
      <c r="F73" s="251"/>
      <c r="G73" s="251"/>
      <c r="H73" s="251"/>
      <c r="I73" s="251"/>
      <c r="N73" s="77"/>
      <c r="O73" s="104"/>
      <c r="P73" s="129"/>
      <c r="Q73" s="129"/>
      <c r="X73" s="129"/>
      <c r="Y73" s="129"/>
    </row>
    <row r="74" spans="1:25" ht="18" customHeight="1" x14ac:dyDescent="0.25">
      <c r="A74" s="246" t="s">
        <v>111</v>
      </c>
      <c r="B74" s="246"/>
      <c r="C74" s="246"/>
      <c r="D74" s="246"/>
      <c r="E74" s="246"/>
      <c r="F74" s="246"/>
      <c r="G74" s="246"/>
      <c r="H74" s="246"/>
      <c r="I74" s="246"/>
      <c r="M74" s="49"/>
      <c r="N74" s="49"/>
      <c r="O74" s="105"/>
      <c r="P74" s="105"/>
      <c r="Q74" s="105"/>
      <c r="X74" s="105"/>
      <c r="Y74" s="105"/>
    </row>
    <row r="75" spans="1:25" ht="16.5" customHeight="1" x14ac:dyDescent="0.25">
      <c r="A75" s="246" t="s">
        <v>112</v>
      </c>
      <c r="B75" s="246"/>
      <c r="C75" s="246"/>
      <c r="D75" s="246"/>
      <c r="E75" s="246"/>
      <c r="F75" s="246"/>
      <c r="G75" s="246"/>
      <c r="H75" s="246"/>
      <c r="I75" s="246"/>
      <c r="M75" s="49"/>
      <c r="N75" s="49"/>
      <c r="O75" s="105"/>
      <c r="P75" s="105"/>
      <c r="Q75" s="105"/>
      <c r="X75" s="105"/>
      <c r="Y75" s="105"/>
    </row>
    <row r="76" spans="1:25" ht="14.25" customHeight="1" x14ac:dyDescent="0.25">
      <c r="A76" s="246" t="s">
        <v>113</v>
      </c>
      <c r="B76" s="246"/>
      <c r="C76" s="246"/>
      <c r="D76" s="246"/>
      <c r="E76" s="246"/>
      <c r="F76" s="246"/>
      <c r="G76" s="246"/>
      <c r="H76" s="246"/>
      <c r="I76" s="246"/>
      <c r="M76" s="49"/>
      <c r="N76" s="49"/>
      <c r="O76" s="105"/>
      <c r="P76" s="105"/>
      <c r="Q76" s="105"/>
      <c r="X76" s="105"/>
      <c r="Y76" s="105"/>
    </row>
    <row r="77" spans="1:25" ht="65.5" customHeight="1" x14ac:dyDescent="0.25">
      <c r="A77" s="250" t="s">
        <v>114</v>
      </c>
      <c r="B77" s="250"/>
      <c r="C77" s="250"/>
      <c r="D77" s="250"/>
      <c r="E77" s="250"/>
      <c r="F77" s="250"/>
      <c r="G77" s="250"/>
      <c r="H77" s="250"/>
      <c r="I77" s="250"/>
      <c r="M77" s="76"/>
      <c r="N77" s="76"/>
      <c r="O77" s="106"/>
      <c r="P77" s="105"/>
      <c r="Q77" s="105"/>
      <c r="X77" s="105"/>
      <c r="Y77" s="105"/>
    </row>
    <row r="78" spans="1:25" ht="30.75" customHeight="1" x14ac:dyDescent="0.25">
      <c r="A78" s="246" t="s">
        <v>115</v>
      </c>
      <c r="B78" s="246"/>
      <c r="C78" s="246"/>
      <c r="D78" s="246"/>
      <c r="E78" s="246"/>
      <c r="F78" s="246"/>
      <c r="G78" s="246"/>
      <c r="H78" s="246"/>
      <c r="I78" s="246"/>
      <c r="M78" s="49"/>
      <c r="N78" s="49"/>
      <c r="O78" s="105"/>
      <c r="P78" s="105"/>
      <c r="Q78" s="105"/>
      <c r="X78" s="105"/>
      <c r="Y78" s="105"/>
    </row>
    <row r="79" spans="1:25" x14ac:dyDescent="0.25">
      <c r="A79" s="246" t="s">
        <v>116</v>
      </c>
      <c r="B79" s="246"/>
      <c r="C79" s="246"/>
      <c r="D79" s="246"/>
      <c r="E79" s="246"/>
      <c r="F79" s="246"/>
      <c r="G79" s="246"/>
      <c r="H79" s="246"/>
      <c r="I79" s="246"/>
      <c r="M79" s="49"/>
      <c r="N79" s="49"/>
      <c r="O79" s="105"/>
      <c r="P79" s="105"/>
      <c r="Q79" s="105"/>
      <c r="X79" s="105"/>
      <c r="Y79" s="105"/>
    </row>
    <row r="80" spans="1:25" ht="18" customHeight="1" x14ac:dyDescent="0.25">
      <c r="A80" s="246" t="s">
        <v>117</v>
      </c>
      <c r="B80" s="246"/>
      <c r="C80" s="246"/>
      <c r="D80" s="246"/>
      <c r="E80" s="246"/>
      <c r="F80" s="246"/>
      <c r="G80" s="246"/>
      <c r="H80" s="246"/>
      <c r="I80" s="246"/>
      <c r="M80" s="49"/>
      <c r="N80" s="49"/>
      <c r="O80" s="105"/>
      <c r="P80" s="105"/>
      <c r="Q80" s="105"/>
      <c r="X80" s="105"/>
      <c r="Y80" s="105"/>
    </row>
    <row r="81" spans="1:25" x14ac:dyDescent="0.25">
      <c r="A81" s="252" t="s">
        <v>118</v>
      </c>
      <c r="B81" s="252"/>
      <c r="C81" s="252"/>
      <c r="D81" s="252"/>
      <c r="E81" s="252"/>
      <c r="F81" s="252"/>
      <c r="G81" s="252"/>
      <c r="H81" s="252"/>
      <c r="I81" s="252"/>
      <c r="M81" s="12"/>
      <c r="N81" s="12"/>
      <c r="O81" s="107"/>
      <c r="P81" s="105"/>
      <c r="Q81" s="105"/>
      <c r="X81" s="105"/>
      <c r="Y81" s="105"/>
    </row>
    <row r="82" spans="1:25" ht="20.25" customHeight="1" x14ac:dyDescent="0.25">
      <c r="A82" s="252" t="s">
        <v>119</v>
      </c>
      <c r="B82" s="252"/>
      <c r="C82" s="252"/>
      <c r="D82" s="252"/>
      <c r="E82" s="252"/>
      <c r="F82" s="252"/>
      <c r="G82" s="252"/>
      <c r="H82" s="252"/>
      <c r="I82" s="252"/>
      <c r="M82" s="12"/>
      <c r="N82" s="12"/>
      <c r="O82" s="107"/>
      <c r="P82" s="105"/>
      <c r="Q82" s="105"/>
      <c r="X82" s="105"/>
      <c r="Y82" s="105"/>
    </row>
    <row r="83" spans="1:25" ht="57" customHeight="1" x14ac:dyDescent="0.25">
      <c r="A83" s="250" t="s">
        <v>120</v>
      </c>
      <c r="B83" s="250"/>
      <c r="C83" s="250"/>
      <c r="D83" s="250"/>
      <c r="E83" s="250"/>
      <c r="F83" s="250"/>
      <c r="G83" s="250"/>
      <c r="H83" s="250"/>
      <c r="I83" s="250"/>
      <c r="M83" s="76"/>
      <c r="N83" s="76"/>
      <c r="O83" s="106"/>
      <c r="P83" s="105"/>
      <c r="Q83" s="105"/>
      <c r="X83" s="105"/>
      <c r="Y83" s="105"/>
    </row>
    <row r="84" spans="1:25" ht="28" customHeight="1" x14ac:dyDescent="0.25">
      <c r="A84" s="250" t="s">
        <v>121</v>
      </c>
      <c r="B84" s="250"/>
      <c r="C84" s="250"/>
      <c r="D84" s="250"/>
      <c r="E84" s="250"/>
      <c r="F84" s="250"/>
      <c r="G84" s="250"/>
      <c r="H84" s="250"/>
      <c r="I84" s="250"/>
      <c r="M84" s="76"/>
      <c r="N84" s="76"/>
      <c r="O84" s="106"/>
      <c r="P84" s="105"/>
      <c r="Q84" s="105"/>
      <c r="X84" s="105"/>
      <c r="Y84" s="105"/>
    </row>
    <row r="85" spans="1:25" ht="48.25" customHeight="1" x14ac:dyDescent="0.25">
      <c r="A85" s="250" t="s">
        <v>122</v>
      </c>
      <c r="B85" s="250"/>
      <c r="C85" s="250"/>
      <c r="D85" s="250"/>
      <c r="E85" s="250"/>
      <c r="F85" s="250"/>
      <c r="G85" s="250"/>
      <c r="H85" s="250"/>
      <c r="I85" s="250"/>
      <c r="M85" s="76"/>
      <c r="N85" s="76"/>
      <c r="O85" s="106"/>
      <c r="P85" s="105"/>
      <c r="Q85" s="105"/>
      <c r="X85" s="105"/>
      <c r="Y85" s="105"/>
    </row>
    <row r="86" spans="1:25" ht="168" customHeight="1" x14ac:dyDescent="0.25">
      <c r="A86" s="250" t="s">
        <v>123</v>
      </c>
      <c r="B86" s="250"/>
      <c r="C86" s="250"/>
      <c r="D86" s="250"/>
      <c r="E86" s="250"/>
      <c r="F86" s="250"/>
      <c r="G86" s="250"/>
      <c r="H86" s="250"/>
      <c r="I86" s="250"/>
      <c r="M86" s="76"/>
      <c r="N86" s="76"/>
      <c r="O86" s="106"/>
      <c r="P86" s="105"/>
      <c r="Q86" s="105"/>
      <c r="X86" s="105"/>
      <c r="Y86" s="105"/>
    </row>
    <row r="87" spans="1:25" ht="27.25" customHeight="1" x14ac:dyDescent="0.25">
      <c r="A87" s="251" t="s">
        <v>124</v>
      </c>
      <c r="B87" s="251"/>
      <c r="C87" s="251"/>
      <c r="D87" s="251"/>
      <c r="E87" s="251"/>
      <c r="F87" s="251"/>
      <c r="G87" s="251"/>
      <c r="H87" s="251"/>
      <c r="I87" s="251"/>
      <c r="M87" s="77"/>
      <c r="N87" s="77"/>
      <c r="O87" s="104"/>
      <c r="P87" s="129"/>
      <c r="Q87" s="129"/>
      <c r="X87" s="129"/>
      <c r="Y87" s="129"/>
    </row>
    <row r="88" spans="1:25" ht="25.5" customHeight="1" x14ac:dyDescent="0.3">
      <c r="A88" s="244" t="s">
        <v>125</v>
      </c>
      <c r="B88" s="244"/>
      <c r="C88" s="244"/>
      <c r="D88" s="244"/>
      <c r="E88" s="244"/>
      <c r="F88" s="244"/>
      <c r="G88" s="244"/>
      <c r="H88" s="244"/>
      <c r="I88" s="244"/>
      <c r="M88" s="75"/>
      <c r="N88" s="75"/>
      <c r="O88" s="108"/>
      <c r="P88" s="108"/>
      <c r="Q88" s="108"/>
      <c r="X88" s="108"/>
      <c r="Y88" s="108"/>
    </row>
    <row r="91" spans="1:25" ht="18.75" customHeight="1" x14ac:dyDescent="0.25"/>
    <row r="98" spans="2:25" x14ac:dyDescent="0.25">
      <c r="B98" s="12"/>
      <c r="C98" s="12"/>
      <c r="D98" s="12"/>
      <c r="E98" s="12"/>
      <c r="F98" s="12"/>
      <c r="G98" s="12"/>
      <c r="H98" s="12"/>
      <c r="I98" s="12"/>
      <c r="J98" s="12"/>
      <c r="K98" s="12"/>
      <c r="L98" s="12"/>
      <c r="M98" s="12"/>
      <c r="N98" s="12"/>
      <c r="O98" s="107"/>
      <c r="P98" s="105"/>
      <c r="Q98" s="105"/>
      <c r="R98" s="107"/>
      <c r="S98" s="107"/>
      <c r="T98" s="107"/>
      <c r="U98" s="107"/>
      <c r="V98" s="107"/>
      <c r="W98" s="107"/>
      <c r="X98" s="105"/>
      <c r="Y98" s="105"/>
    </row>
    <row r="99" spans="2:25" x14ac:dyDescent="0.25">
      <c r="B99" s="12"/>
      <c r="C99" s="12"/>
      <c r="D99" s="12"/>
      <c r="E99" s="12"/>
      <c r="F99" s="12"/>
      <c r="G99" s="12"/>
      <c r="H99" s="12"/>
      <c r="I99" s="12"/>
      <c r="J99" s="12"/>
      <c r="K99" s="12"/>
      <c r="L99" s="12"/>
      <c r="M99" s="12"/>
      <c r="N99" s="12"/>
      <c r="O99" s="107"/>
      <c r="P99" s="105"/>
      <c r="Q99" s="105"/>
      <c r="R99" s="107"/>
      <c r="S99" s="107"/>
      <c r="T99" s="107"/>
      <c r="U99" s="107"/>
      <c r="V99" s="107"/>
      <c r="W99" s="107"/>
      <c r="X99" s="105"/>
      <c r="Y99" s="105"/>
    </row>
    <row r="100" spans="2:25" x14ac:dyDescent="0.25">
      <c r="B100" s="12"/>
      <c r="C100" s="12"/>
      <c r="D100" s="12"/>
      <c r="E100" s="12"/>
      <c r="F100" s="12"/>
      <c r="G100" s="12"/>
      <c r="H100" s="12"/>
      <c r="I100" s="12"/>
      <c r="J100" s="12"/>
      <c r="K100" s="12"/>
      <c r="L100" s="12"/>
      <c r="M100" s="12"/>
      <c r="N100" s="12"/>
      <c r="O100" s="107"/>
      <c r="P100" s="105"/>
      <c r="Q100" s="105"/>
      <c r="R100" s="107"/>
      <c r="S100" s="107"/>
      <c r="T100" s="107"/>
      <c r="U100" s="107"/>
      <c r="V100" s="107"/>
      <c r="W100" s="107"/>
      <c r="X100" s="105"/>
      <c r="Y100" s="105"/>
    </row>
    <row r="101" spans="2:25" x14ac:dyDescent="0.25">
      <c r="B101" s="12"/>
      <c r="C101" s="12"/>
      <c r="D101" s="12"/>
      <c r="E101" s="12"/>
      <c r="F101" s="12"/>
      <c r="G101" s="12"/>
      <c r="H101" s="12"/>
      <c r="I101" s="12"/>
      <c r="J101" s="12"/>
      <c r="K101" s="12"/>
      <c r="L101" s="12"/>
      <c r="M101" s="12"/>
      <c r="N101" s="12"/>
      <c r="O101" s="107"/>
      <c r="P101" s="105"/>
      <c r="Q101" s="105"/>
      <c r="R101" s="107"/>
      <c r="S101" s="107"/>
      <c r="T101" s="107"/>
      <c r="U101" s="107"/>
      <c r="V101" s="107"/>
      <c r="W101" s="107"/>
      <c r="X101" s="105"/>
      <c r="Y101" s="105"/>
    </row>
    <row r="102" spans="2:25" x14ac:dyDescent="0.25">
      <c r="B102" s="12"/>
      <c r="C102" s="12"/>
      <c r="D102" s="12"/>
      <c r="E102" s="12"/>
      <c r="F102" s="12"/>
      <c r="G102" s="12"/>
      <c r="H102" s="12"/>
      <c r="I102" s="12"/>
      <c r="J102" s="12"/>
      <c r="K102" s="12"/>
      <c r="L102" s="12"/>
      <c r="M102" s="12"/>
      <c r="N102" s="12"/>
      <c r="O102" s="107"/>
      <c r="P102" s="105"/>
      <c r="Q102" s="105"/>
      <c r="R102" s="107"/>
      <c r="S102" s="107"/>
      <c r="T102" s="107"/>
      <c r="U102" s="107"/>
      <c r="V102" s="107"/>
      <c r="W102" s="107"/>
      <c r="X102" s="105"/>
      <c r="Y102" s="105"/>
    </row>
    <row r="103" spans="2:25" x14ac:dyDescent="0.25">
      <c r="B103" s="12"/>
      <c r="C103" s="12"/>
      <c r="D103" s="12"/>
      <c r="E103" s="12"/>
      <c r="F103" s="12"/>
      <c r="G103" s="12"/>
      <c r="H103" s="12"/>
      <c r="I103" s="12"/>
      <c r="J103" s="12"/>
      <c r="K103" s="12"/>
      <c r="L103" s="12"/>
      <c r="M103" s="12"/>
      <c r="N103" s="12"/>
      <c r="O103" s="107"/>
      <c r="P103" s="105"/>
      <c r="Q103" s="105"/>
      <c r="R103" s="107"/>
      <c r="S103" s="107"/>
      <c r="T103" s="107"/>
      <c r="U103" s="107"/>
      <c r="V103" s="107"/>
      <c r="W103" s="107"/>
      <c r="X103" s="105"/>
      <c r="Y103" s="105"/>
    </row>
    <row r="104" spans="2:25" x14ac:dyDescent="0.25">
      <c r="B104" s="12"/>
      <c r="C104" s="12"/>
      <c r="D104" s="12"/>
      <c r="E104" s="12"/>
      <c r="F104" s="12"/>
      <c r="G104" s="12"/>
      <c r="H104" s="12"/>
      <c r="I104" s="12"/>
      <c r="J104" s="12"/>
      <c r="K104" s="12"/>
      <c r="L104" s="12"/>
      <c r="M104" s="12"/>
      <c r="N104" s="12"/>
      <c r="O104" s="107"/>
      <c r="P104" s="105"/>
      <c r="Q104" s="105"/>
      <c r="R104" s="107"/>
      <c r="S104" s="107"/>
      <c r="T104" s="107"/>
      <c r="U104" s="107"/>
      <c r="V104" s="107"/>
      <c r="W104" s="107"/>
      <c r="X104" s="105"/>
      <c r="Y104" s="105"/>
    </row>
    <row r="105" spans="2:25" x14ac:dyDescent="0.25">
      <c r="B105" s="12"/>
      <c r="C105" s="12"/>
      <c r="D105" s="12"/>
      <c r="E105" s="12"/>
      <c r="F105" s="12"/>
      <c r="G105" s="12"/>
      <c r="H105" s="12"/>
      <c r="I105" s="12"/>
      <c r="J105" s="12"/>
      <c r="K105" s="12"/>
      <c r="L105" s="12"/>
      <c r="M105" s="12"/>
      <c r="N105" s="12"/>
      <c r="O105" s="107"/>
      <c r="P105" s="105"/>
      <c r="Q105" s="105"/>
      <c r="R105" s="107"/>
      <c r="S105" s="107"/>
      <c r="T105" s="107"/>
      <c r="U105" s="107"/>
      <c r="V105" s="107"/>
      <c r="W105" s="107"/>
      <c r="X105" s="105"/>
      <c r="Y105" s="105"/>
    </row>
    <row r="106" spans="2:25" x14ac:dyDescent="0.25">
      <c r="B106" s="12"/>
      <c r="C106" s="12"/>
      <c r="D106" s="12"/>
      <c r="E106" s="12"/>
      <c r="F106" s="12"/>
      <c r="G106" s="12"/>
      <c r="H106" s="12"/>
      <c r="I106" s="12"/>
      <c r="J106" s="12"/>
      <c r="K106" s="12"/>
      <c r="L106" s="12"/>
      <c r="M106" s="12"/>
      <c r="N106" s="12"/>
      <c r="O106" s="107"/>
      <c r="P106" s="105"/>
      <c r="Q106" s="105"/>
      <c r="R106" s="107"/>
      <c r="S106" s="107"/>
      <c r="T106" s="107"/>
      <c r="U106" s="107"/>
      <c r="V106" s="107"/>
      <c r="W106" s="107"/>
      <c r="X106" s="105"/>
      <c r="Y106" s="105"/>
    </row>
    <row r="107" spans="2:25" x14ac:dyDescent="0.25">
      <c r="B107" s="12"/>
      <c r="C107" s="12"/>
      <c r="D107" s="12"/>
      <c r="E107" s="12"/>
      <c r="F107" s="12"/>
      <c r="G107" s="12"/>
      <c r="H107" s="12"/>
      <c r="I107" s="12"/>
      <c r="J107" s="12"/>
      <c r="K107" s="12"/>
      <c r="L107" s="12"/>
      <c r="M107" s="12"/>
      <c r="N107" s="12"/>
      <c r="O107" s="107"/>
      <c r="P107" s="105"/>
      <c r="Q107" s="105"/>
      <c r="R107" s="107"/>
      <c r="S107" s="107"/>
      <c r="T107" s="107"/>
      <c r="U107" s="107"/>
      <c r="V107" s="107"/>
      <c r="W107" s="107"/>
      <c r="X107" s="105"/>
      <c r="Y107" s="105"/>
    </row>
    <row r="108" spans="2:25" x14ac:dyDescent="0.25">
      <c r="B108" s="12"/>
      <c r="C108" s="12"/>
      <c r="D108" s="12"/>
      <c r="E108" s="12"/>
      <c r="F108" s="12"/>
      <c r="G108" s="12"/>
      <c r="H108" s="12"/>
      <c r="I108" s="12"/>
      <c r="J108" s="12"/>
      <c r="K108" s="12"/>
      <c r="L108" s="12"/>
      <c r="M108" s="12"/>
      <c r="N108" s="12"/>
      <c r="O108" s="107"/>
      <c r="P108" s="105"/>
      <c r="Q108" s="105"/>
      <c r="R108" s="107"/>
      <c r="S108" s="107"/>
      <c r="T108" s="107"/>
      <c r="U108" s="107"/>
      <c r="V108" s="107"/>
      <c r="W108" s="107"/>
      <c r="X108" s="105"/>
      <c r="Y108" s="105"/>
    </row>
    <row r="109" spans="2:25" x14ac:dyDescent="0.25">
      <c r="B109" s="12"/>
      <c r="C109" s="12"/>
      <c r="D109" s="12"/>
      <c r="E109" s="12"/>
      <c r="F109" s="12"/>
      <c r="G109" s="12"/>
      <c r="H109" s="12"/>
      <c r="I109" s="12"/>
      <c r="J109" s="12"/>
      <c r="K109" s="12"/>
      <c r="L109" s="12"/>
      <c r="M109" s="12"/>
      <c r="N109" s="12"/>
      <c r="O109" s="107"/>
      <c r="P109" s="105"/>
      <c r="Q109" s="105"/>
      <c r="R109" s="107"/>
      <c r="S109" s="107"/>
      <c r="T109" s="107"/>
      <c r="U109" s="107"/>
      <c r="V109" s="107"/>
      <c r="W109" s="107"/>
      <c r="X109" s="105"/>
      <c r="Y109" s="105"/>
    </row>
    <row r="110" spans="2:25" x14ac:dyDescent="0.25">
      <c r="B110" s="12"/>
      <c r="C110" s="12"/>
      <c r="D110" s="12"/>
      <c r="E110" s="12"/>
      <c r="F110" s="12"/>
      <c r="G110" s="12"/>
      <c r="H110" s="12"/>
      <c r="I110" s="12"/>
      <c r="J110" s="12"/>
      <c r="K110" s="12"/>
      <c r="L110" s="12"/>
      <c r="M110" s="12"/>
      <c r="N110" s="12"/>
      <c r="O110" s="107"/>
      <c r="P110" s="105"/>
      <c r="Q110" s="105"/>
      <c r="R110" s="107"/>
      <c r="S110" s="107"/>
      <c r="T110" s="107"/>
      <c r="U110" s="107"/>
      <c r="V110" s="107"/>
      <c r="W110" s="107"/>
      <c r="X110" s="105"/>
      <c r="Y110" s="105"/>
    </row>
    <row r="111" spans="2:25" x14ac:dyDescent="0.25">
      <c r="B111" s="12"/>
      <c r="C111" s="12"/>
      <c r="D111" s="12"/>
      <c r="E111" s="12"/>
      <c r="F111" s="12"/>
      <c r="G111" s="12"/>
      <c r="H111" s="12"/>
      <c r="I111" s="12"/>
      <c r="J111" s="12"/>
      <c r="K111" s="12"/>
      <c r="L111" s="12"/>
      <c r="M111" s="12"/>
      <c r="N111" s="12"/>
      <c r="O111" s="107"/>
      <c r="P111" s="105"/>
      <c r="Q111" s="105"/>
      <c r="R111" s="107"/>
      <c r="S111" s="107"/>
      <c r="T111" s="107"/>
      <c r="U111" s="107"/>
      <c r="V111" s="107"/>
      <c r="W111" s="107"/>
      <c r="X111" s="105"/>
      <c r="Y111" s="105"/>
    </row>
    <row r="112" spans="2:25" x14ac:dyDescent="0.25">
      <c r="B112" s="12"/>
      <c r="C112" s="12"/>
      <c r="D112" s="12"/>
      <c r="E112" s="12"/>
      <c r="F112" s="12"/>
      <c r="G112" s="12"/>
      <c r="H112" s="12"/>
      <c r="I112" s="12"/>
      <c r="J112" s="12"/>
      <c r="K112" s="12"/>
      <c r="L112" s="12"/>
      <c r="M112" s="12"/>
      <c r="N112" s="12"/>
      <c r="O112" s="107"/>
      <c r="P112" s="105"/>
      <c r="Q112" s="105"/>
      <c r="R112" s="107"/>
      <c r="S112" s="107"/>
      <c r="T112" s="107"/>
      <c r="U112" s="107"/>
      <c r="V112" s="107"/>
      <c r="W112" s="107"/>
      <c r="X112" s="105"/>
      <c r="Y112" s="105"/>
    </row>
    <row r="113" spans="2:25" x14ac:dyDescent="0.25">
      <c r="B113" s="12"/>
      <c r="C113" s="12"/>
      <c r="D113" s="12"/>
      <c r="E113" s="12"/>
      <c r="F113" s="12"/>
      <c r="G113" s="12"/>
      <c r="H113" s="12"/>
      <c r="I113" s="12"/>
      <c r="J113" s="12"/>
      <c r="K113" s="12"/>
      <c r="L113" s="12"/>
      <c r="M113" s="12"/>
      <c r="N113" s="12"/>
      <c r="O113" s="107"/>
      <c r="P113" s="105"/>
      <c r="Q113" s="105"/>
      <c r="R113" s="107"/>
      <c r="S113" s="107"/>
      <c r="T113" s="107"/>
      <c r="U113" s="107"/>
      <c r="V113" s="107"/>
      <c r="W113" s="107"/>
      <c r="X113" s="105"/>
      <c r="Y113" s="105"/>
    </row>
    <row r="114" spans="2:25" x14ac:dyDescent="0.25">
      <c r="B114" s="12"/>
      <c r="C114" s="12"/>
      <c r="D114" s="12"/>
      <c r="E114" s="12"/>
      <c r="F114" s="12"/>
      <c r="G114" s="12"/>
      <c r="H114" s="12"/>
      <c r="I114" s="12"/>
      <c r="J114" s="12"/>
      <c r="K114" s="12"/>
      <c r="L114" s="12"/>
      <c r="M114" s="12"/>
      <c r="N114" s="12"/>
      <c r="O114" s="107"/>
      <c r="P114" s="105"/>
      <c r="Q114" s="105"/>
      <c r="R114" s="107"/>
      <c r="S114" s="107"/>
      <c r="T114" s="107"/>
      <c r="U114" s="107"/>
      <c r="V114" s="107"/>
      <c r="W114" s="107"/>
      <c r="X114" s="105"/>
      <c r="Y114" s="105"/>
    </row>
    <row r="115" spans="2:25" x14ac:dyDescent="0.25">
      <c r="B115" s="12"/>
      <c r="C115" s="12"/>
      <c r="D115" s="12"/>
      <c r="E115" s="12"/>
      <c r="F115" s="12"/>
      <c r="G115" s="12"/>
      <c r="H115" s="12"/>
      <c r="I115" s="12"/>
      <c r="J115" s="12"/>
      <c r="K115" s="12"/>
      <c r="L115" s="12"/>
      <c r="M115" s="12"/>
      <c r="N115" s="12"/>
      <c r="O115" s="107"/>
      <c r="P115" s="105"/>
      <c r="Q115" s="105"/>
      <c r="R115" s="107"/>
      <c r="S115" s="107"/>
      <c r="T115" s="107"/>
      <c r="U115" s="107"/>
      <c r="V115" s="107"/>
      <c r="W115" s="107"/>
      <c r="X115" s="105"/>
      <c r="Y115" s="105"/>
    </row>
    <row r="116" spans="2:25" x14ac:dyDescent="0.25">
      <c r="B116" s="12"/>
      <c r="C116" s="12"/>
      <c r="D116" s="12"/>
      <c r="E116" s="12"/>
      <c r="F116" s="12"/>
      <c r="G116" s="12"/>
      <c r="H116" s="12"/>
      <c r="I116" s="12"/>
      <c r="J116" s="12"/>
      <c r="K116" s="12"/>
      <c r="L116" s="12"/>
      <c r="M116" s="12"/>
      <c r="N116" s="12"/>
      <c r="O116" s="107"/>
      <c r="P116" s="105"/>
      <c r="Q116" s="105"/>
      <c r="R116" s="107"/>
      <c r="S116" s="107"/>
      <c r="T116" s="107"/>
      <c r="U116" s="107"/>
      <c r="V116" s="107"/>
      <c r="W116" s="107"/>
      <c r="X116" s="105"/>
      <c r="Y116" s="105"/>
    </row>
    <row r="117" spans="2:25" x14ac:dyDescent="0.25">
      <c r="B117" s="12"/>
      <c r="C117" s="12"/>
      <c r="D117" s="12"/>
      <c r="E117" s="12"/>
      <c r="F117" s="12"/>
      <c r="G117" s="12"/>
      <c r="H117" s="12"/>
      <c r="I117" s="12"/>
      <c r="J117" s="12"/>
      <c r="K117" s="12"/>
      <c r="L117" s="12"/>
      <c r="M117" s="12"/>
      <c r="N117" s="12"/>
      <c r="O117" s="107"/>
      <c r="P117" s="105"/>
      <c r="Q117" s="105"/>
      <c r="R117" s="107"/>
      <c r="S117" s="107"/>
      <c r="T117" s="107"/>
      <c r="U117" s="107"/>
      <c r="V117" s="107"/>
      <c r="W117" s="107"/>
      <c r="X117" s="105"/>
      <c r="Y117" s="105"/>
    </row>
    <row r="118" spans="2:25" x14ac:dyDescent="0.25">
      <c r="B118" s="12"/>
      <c r="C118" s="12"/>
      <c r="D118" s="12"/>
      <c r="E118" s="12"/>
      <c r="F118" s="12"/>
      <c r="G118" s="12"/>
      <c r="H118" s="12"/>
      <c r="I118" s="12"/>
      <c r="J118" s="12"/>
      <c r="K118" s="12"/>
      <c r="L118" s="12"/>
      <c r="M118" s="12"/>
      <c r="N118" s="12"/>
      <c r="O118" s="107"/>
      <c r="P118" s="105"/>
      <c r="Q118" s="105"/>
      <c r="R118" s="107"/>
      <c r="S118" s="107"/>
      <c r="T118" s="107"/>
      <c r="U118" s="107"/>
      <c r="V118" s="107"/>
      <c r="W118" s="107"/>
      <c r="X118" s="105"/>
      <c r="Y118" s="105"/>
    </row>
    <row r="119" spans="2:25" x14ac:dyDescent="0.25">
      <c r="B119" s="12"/>
      <c r="C119" s="12"/>
      <c r="D119" s="12"/>
      <c r="E119" s="12"/>
      <c r="F119" s="12"/>
      <c r="G119" s="12"/>
      <c r="H119" s="12"/>
      <c r="I119" s="12"/>
      <c r="J119" s="12"/>
      <c r="K119" s="12"/>
      <c r="L119" s="12"/>
      <c r="M119" s="12"/>
      <c r="N119" s="12"/>
      <c r="O119" s="107"/>
      <c r="P119" s="105"/>
      <c r="Q119" s="105"/>
      <c r="R119" s="107"/>
      <c r="S119" s="107"/>
      <c r="T119" s="107"/>
      <c r="U119" s="107"/>
      <c r="V119" s="107"/>
      <c r="W119" s="107"/>
      <c r="X119" s="105"/>
      <c r="Y119" s="105"/>
    </row>
    <row r="120" spans="2:25" x14ac:dyDescent="0.25">
      <c r="B120" s="12"/>
      <c r="C120" s="12"/>
      <c r="D120" s="12"/>
      <c r="E120" s="12"/>
      <c r="F120" s="12"/>
      <c r="G120" s="12"/>
      <c r="H120" s="12"/>
      <c r="I120" s="12"/>
      <c r="J120" s="12"/>
      <c r="K120" s="12"/>
      <c r="L120" s="12"/>
      <c r="M120" s="12"/>
      <c r="N120" s="12"/>
      <c r="O120" s="107"/>
      <c r="P120" s="105"/>
      <c r="Q120" s="105"/>
      <c r="R120" s="107"/>
      <c r="S120" s="107"/>
      <c r="T120" s="107"/>
      <c r="U120" s="107"/>
      <c r="V120" s="107"/>
      <c r="W120" s="107"/>
      <c r="X120" s="105"/>
      <c r="Y120" s="105"/>
    </row>
    <row r="121" spans="2:25" x14ac:dyDescent="0.25">
      <c r="B121" s="12"/>
      <c r="C121" s="12"/>
      <c r="D121" s="12"/>
      <c r="E121" s="12"/>
      <c r="F121" s="12"/>
      <c r="G121" s="12"/>
      <c r="H121" s="12"/>
      <c r="I121" s="12"/>
      <c r="J121" s="12"/>
      <c r="K121" s="12"/>
      <c r="L121" s="12"/>
      <c r="M121" s="12"/>
      <c r="N121" s="12"/>
      <c r="O121" s="107"/>
      <c r="P121" s="105"/>
      <c r="Q121" s="105"/>
      <c r="R121" s="107"/>
      <c r="S121" s="107"/>
      <c r="T121" s="107"/>
      <c r="U121" s="107"/>
      <c r="V121" s="107"/>
      <c r="W121" s="107"/>
      <c r="X121" s="105"/>
      <c r="Y121" s="105"/>
    </row>
    <row r="122" spans="2:25" x14ac:dyDescent="0.25">
      <c r="B122" s="12"/>
      <c r="C122" s="12"/>
      <c r="D122" s="12"/>
      <c r="E122" s="12"/>
      <c r="F122" s="12"/>
      <c r="G122" s="12"/>
      <c r="H122" s="12"/>
      <c r="I122" s="12"/>
      <c r="J122" s="12"/>
      <c r="K122" s="12"/>
      <c r="L122" s="12"/>
      <c r="M122" s="12"/>
      <c r="N122" s="12"/>
      <c r="O122" s="107"/>
      <c r="P122" s="105"/>
      <c r="Q122" s="105"/>
      <c r="R122" s="107"/>
      <c r="S122" s="107"/>
      <c r="T122" s="107"/>
      <c r="U122" s="107"/>
      <c r="V122" s="107"/>
      <c r="W122" s="107"/>
      <c r="X122" s="105"/>
      <c r="Y122" s="105"/>
    </row>
    <row r="123" spans="2:25" x14ac:dyDescent="0.25">
      <c r="B123" s="12"/>
      <c r="C123" s="12"/>
      <c r="D123" s="12"/>
      <c r="E123" s="12"/>
      <c r="F123" s="12"/>
      <c r="G123" s="12"/>
      <c r="H123" s="12"/>
      <c r="I123" s="12"/>
      <c r="J123" s="12"/>
      <c r="K123" s="12"/>
      <c r="L123" s="12"/>
      <c r="M123" s="12"/>
      <c r="N123" s="12"/>
      <c r="O123" s="107"/>
      <c r="P123" s="105"/>
      <c r="Q123" s="105"/>
      <c r="R123" s="107"/>
      <c r="S123" s="107"/>
      <c r="T123" s="107"/>
      <c r="U123" s="107"/>
      <c r="V123" s="107"/>
      <c r="W123" s="107"/>
      <c r="X123" s="105"/>
      <c r="Y123" s="105"/>
    </row>
    <row r="124" spans="2:25" x14ac:dyDescent="0.25">
      <c r="B124" s="12"/>
      <c r="C124" s="12"/>
      <c r="D124" s="12"/>
      <c r="E124" s="12"/>
      <c r="F124" s="12"/>
      <c r="G124" s="12"/>
      <c r="H124" s="12"/>
      <c r="I124" s="12"/>
      <c r="J124" s="12"/>
      <c r="K124" s="12"/>
      <c r="L124" s="12"/>
      <c r="M124" s="12"/>
      <c r="N124" s="12"/>
      <c r="O124" s="107"/>
      <c r="P124" s="105"/>
      <c r="Q124" s="105"/>
      <c r="R124" s="107"/>
      <c r="S124" s="107"/>
      <c r="T124" s="107"/>
      <c r="U124" s="107"/>
      <c r="V124" s="107"/>
      <c r="W124" s="107"/>
      <c r="X124" s="105"/>
      <c r="Y124" s="105"/>
    </row>
    <row r="125" spans="2:25" x14ac:dyDescent="0.25">
      <c r="B125" s="12"/>
      <c r="C125" s="12"/>
      <c r="D125" s="12"/>
      <c r="E125" s="12"/>
      <c r="F125" s="12"/>
      <c r="G125" s="12"/>
      <c r="H125" s="12"/>
      <c r="I125" s="12"/>
      <c r="J125" s="12"/>
      <c r="K125" s="12"/>
      <c r="L125" s="12"/>
      <c r="M125" s="12"/>
      <c r="N125" s="12"/>
      <c r="O125" s="107"/>
      <c r="P125" s="105"/>
      <c r="Q125" s="105"/>
      <c r="R125" s="107"/>
      <c r="S125" s="107"/>
      <c r="T125" s="107"/>
      <c r="U125" s="107"/>
      <c r="V125" s="107"/>
      <c r="W125" s="107"/>
      <c r="X125" s="105"/>
      <c r="Y125" s="105"/>
    </row>
    <row r="126" spans="2:25" x14ac:dyDescent="0.25">
      <c r="B126" s="12"/>
      <c r="C126" s="12"/>
      <c r="D126" s="12"/>
      <c r="E126" s="12"/>
      <c r="F126" s="12"/>
      <c r="G126" s="12"/>
      <c r="H126" s="12"/>
      <c r="I126" s="12"/>
      <c r="J126" s="12"/>
      <c r="K126" s="12"/>
      <c r="L126" s="12"/>
      <c r="M126" s="12"/>
      <c r="N126" s="12"/>
      <c r="O126" s="107"/>
      <c r="P126" s="105"/>
      <c r="Q126" s="105"/>
      <c r="R126" s="107"/>
      <c r="S126" s="107"/>
      <c r="T126" s="107"/>
      <c r="U126" s="107"/>
      <c r="V126" s="107"/>
      <c r="W126" s="107"/>
      <c r="X126" s="105"/>
      <c r="Y126" s="105"/>
    </row>
    <row r="127" spans="2:25" x14ac:dyDescent="0.25">
      <c r="B127" s="12"/>
      <c r="C127" s="12"/>
      <c r="D127" s="12"/>
      <c r="E127" s="12"/>
      <c r="F127" s="12"/>
      <c r="G127" s="12"/>
      <c r="H127" s="12"/>
      <c r="I127" s="12"/>
      <c r="J127" s="12"/>
      <c r="K127" s="12"/>
      <c r="L127" s="12"/>
      <c r="M127" s="12"/>
      <c r="N127" s="12"/>
      <c r="O127" s="107"/>
      <c r="P127" s="105"/>
      <c r="Q127" s="105"/>
      <c r="R127" s="107"/>
      <c r="S127" s="107"/>
      <c r="T127" s="107"/>
      <c r="U127" s="107"/>
      <c r="V127" s="107"/>
      <c r="W127" s="107"/>
      <c r="X127" s="105"/>
      <c r="Y127" s="105"/>
    </row>
    <row r="128" spans="2:25" x14ac:dyDescent="0.25">
      <c r="B128" s="12"/>
      <c r="C128" s="12"/>
      <c r="D128" s="12"/>
      <c r="E128" s="12"/>
      <c r="F128" s="12"/>
      <c r="G128" s="12"/>
      <c r="H128" s="12"/>
      <c r="I128" s="12"/>
      <c r="J128" s="12"/>
      <c r="K128" s="12"/>
      <c r="L128" s="12"/>
      <c r="M128" s="12"/>
      <c r="N128" s="12"/>
      <c r="O128" s="107"/>
      <c r="P128" s="105"/>
      <c r="Q128" s="105"/>
      <c r="R128" s="107"/>
      <c r="S128" s="107"/>
      <c r="T128" s="107"/>
      <c r="U128" s="107"/>
      <c r="V128" s="107"/>
      <c r="W128" s="107"/>
      <c r="X128" s="105"/>
      <c r="Y128" s="105"/>
    </row>
    <row r="129" spans="2:25" x14ac:dyDescent="0.25">
      <c r="B129" s="12"/>
      <c r="C129" s="12"/>
      <c r="D129" s="12"/>
      <c r="E129" s="12"/>
      <c r="F129" s="12"/>
      <c r="G129" s="12"/>
      <c r="H129" s="12"/>
      <c r="I129" s="12"/>
      <c r="J129" s="12"/>
      <c r="K129" s="12"/>
      <c r="L129" s="12"/>
      <c r="M129" s="12"/>
      <c r="N129" s="12"/>
      <c r="O129" s="107"/>
      <c r="P129" s="105"/>
      <c r="Q129" s="105"/>
      <c r="R129" s="107"/>
      <c r="S129" s="107"/>
      <c r="T129" s="107"/>
      <c r="U129" s="107"/>
      <c r="V129" s="107"/>
      <c r="W129" s="107"/>
      <c r="X129" s="105"/>
      <c r="Y129" s="105"/>
    </row>
    <row r="130" spans="2:25" x14ac:dyDescent="0.25">
      <c r="B130" s="12"/>
      <c r="C130" s="12"/>
      <c r="D130" s="12"/>
      <c r="E130" s="12"/>
      <c r="F130" s="12"/>
      <c r="G130" s="12"/>
      <c r="H130" s="12"/>
      <c r="I130" s="12"/>
      <c r="J130" s="12"/>
      <c r="K130" s="12"/>
      <c r="L130" s="12"/>
      <c r="M130" s="12"/>
      <c r="N130" s="12"/>
      <c r="O130" s="107"/>
      <c r="P130" s="105"/>
      <c r="Q130" s="105"/>
      <c r="R130" s="107"/>
      <c r="S130" s="107"/>
      <c r="T130" s="107"/>
      <c r="U130" s="107"/>
      <c r="V130" s="107"/>
      <c r="W130" s="107"/>
      <c r="X130" s="105"/>
      <c r="Y130" s="105"/>
    </row>
    <row r="131" spans="2:25" x14ac:dyDescent="0.25">
      <c r="B131" s="12"/>
      <c r="C131" s="12"/>
      <c r="D131" s="12"/>
      <c r="E131" s="12"/>
      <c r="F131" s="12"/>
      <c r="G131" s="12"/>
      <c r="H131" s="12"/>
      <c r="I131" s="12"/>
      <c r="J131" s="12"/>
      <c r="K131" s="12"/>
      <c r="L131" s="12"/>
      <c r="M131" s="12"/>
      <c r="N131" s="12"/>
      <c r="O131" s="107"/>
      <c r="P131" s="105"/>
      <c r="Q131" s="105"/>
      <c r="R131" s="107"/>
      <c r="S131" s="107"/>
      <c r="T131" s="107"/>
      <c r="U131" s="107"/>
      <c r="V131" s="107"/>
      <c r="W131" s="107"/>
      <c r="X131" s="105"/>
      <c r="Y131" s="105"/>
    </row>
    <row r="132" spans="2:25" x14ac:dyDescent="0.25">
      <c r="B132" s="12"/>
      <c r="C132" s="12"/>
      <c r="D132" s="12"/>
      <c r="E132" s="12"/>
      <c r="F132" s="12"/>
      <c r="G132" s="12"/>
      <c r="H132" s="12"/>
      <c r="I132" s="12"/>
      <c r="J132" s="12"/>
      <c r="K132" s="12"/>
      <c r="L132" s="12"/>
      <c r="M132" s="12"/>
      <c r="N132" s="12"/>
      <c r="O132" s="107"/>
      <c r="P132" s="105"/>
      <c r="Q132" s="105"/>
      <c r="R132" s="107"/>
      <c r="S132" s="107"/>
      <c r="T132" s="107"/>
      <c r="U132" s="107"/>
      <c r="V132" s="107"/>
      <c r="W132" s="107"/>
      <c r="X132" s="105"/>
      <c r="Y132" s="105"/>
    </row>
    <row r="133" spans="2:25" x14ac:dyDescent="0.25">
      <c r="B133" s="12"/>
      <c r="C133" s="12"/>
      <c r="D133" s="12"/>
      <c r="E133" s="12"/>
      <c r="F133" s="12"/>
      <c r="G133" s="12"/>
      <c r="H133" s="12"/>
      <c r="I133" s="12"/>
      <c r="J133" s="12"/>
      <c r="K133" s="12"/>
      <c r="L133" s="12"/>
      <c r="M133" s="12"/>
      <c r="N133" s="12"/>
      <c r="O133" s="107"/>
      <c r="P133" s="105"/>
      <c r="Q133" s="105"/>
      <c r="R133" s="107"/>
      <c r="S133" s="107"/>
      <c r="T133" s="107"/>
      <c r="U133" s="107"/>
      <c r="V133" s="107"/>
      <c r="W133" s="107"/>
      <c r="X133" s="105"/>
      <c r="Y133" s="105"/>
    </row>
    <row r="134" spans="2:25" x14ac:dyDescent="0.25">
      <c r="B134" s="12"/>
      <c r="C134" s="12"/>
      <c r="D134" s="12"/>
      <c r="E134" s="12"/>
      <c r="F134" s="12"/>
      <c r="G134" s="12"/>
      <c r="H134" s="12"/>
      <c r="I134" s="12"/>
      <c r="J134" s="12"/>
      <c r="K134" s="12"/>
      <c r="L134" s="12"/>
      <c r="M134" s="12"/>
      <c r="N134" s="12"/>
      <c r="O134" s="107"/>
      <c r="P134" s="105"/>
      <c r="Q134" s="105"/>
      <c r="R134" s="107"/>
      <c r="S134" s="107"/>
      <c r="T134" s="107"/>
      <c r="U134" s="107"/>
      <c r="V134" s="107"/>
      <c r="W134" s="107"/>
      <c r="X134" s="105"/>
      <c r="Y134" s="105"/>
    </row>
    <row r="135" spans="2:25" x14ac:dyDescent="0.25">
      <c r="B135" s="12"/>
      <c r="C135" s="12"/>
      <c r="D135" s="12"/>
      <c r="E135" s="12"/>
      <c r="F135" s="12"/>
      <c r="G135" s="12"/>
      <c r="H135" s="12"/>
      <c r="I135" s="12"/>
      <c r="J135" s="12"/>
      <c r="K135" s="12"/>
      <c r="L135" s="12"/>
      <c r="M135" s="12"/>
      <c r="N135" s="12"/>
      <c r="O135" s="107"/>
      <c r="P135" s="105"/>
      <c r="Q135" s="105"/>
      <c r="R135" s="107"/>
      <c r="S135" s="107"/>
      <c r="T135" s="107"/>
      <c r="U135" s="107"/>
      <c r="V135" s="107"/>
      <c r="W135" s="107"/>
      <c r="X135" s="105"/>
      <c r="Y135" s="105"/>
    </row>
    <row r="136" spans="2:25" x14ac:dyDescent="0.25">
      <c r="B136" s="12"/>
      <c r="C136" s="12"/>
      <c r="D136" s="12"/>
      <c r="E136" s="12"/>
      <c r="F136" s="12"/>
      <c r="G136" s="12"/>
      <c r="H136" s="12"/>
      <c r="I136" s="12"/>
      <c r="J136" s="12"/>
      <c r="K136" s="12"/>
      <c r="L136" s="12"/>
      <c r="M136" s="12"/>
      <c r="N136" s="12"/>
      <c r="O136" s="107"/>
      <c r="P136" s="105"/>
      <c r="Q136" s="105"/>
      <c r="R136" s="107"/>
      <c r="S136" s="107"/>
      <c r="T136" s="107"/>
      <c r="U136" s="107"/>
      <c r="V136" s="107"/>
      <c r="W136" s="107"/>
      <c r="X136" s="105"/>
      <c r="Y136" s="105"/>
    </row>
    <row r="137" spans="2:25" x14ac:dyDescent="0.25">
      <c r="B137" s="12"/>
      <c r="C137" s="12"/>
      <c r="D137" s="12"/>
      <c r="E137" s="12"/>
      <c r="F137" s="12"/>
      <c r="G137" s="12"/>
      <c r="H137" s="12"/>
      <c r="I137" s="12"/>
      <c r="J137" s="12"/>
      <c r="K137" s="12"/>
      <c r="L137" s="12"/>
      <c r="M137" s="12"/>
      <c r="N137" s="12"/>
      <c r="O137" s="107"/>
      <c r="P137" s="105"/>
      <c r="Q137" s="105"/>
      <c r="R137" s="107"/>
      <c r="S137" s="107"/>
      <c r="T137" s="107"/>
      <c r="U137" s="107"/>
      <c r="V137" s="107"/>
      <c r="W137" s="107"/>
      <c r="X137" s="105"/>
      <c r="Y137" s="105"/>
    </row>
    <row r="138" spans="2:25" x14ac:dyDescent="0.25">
      <c r="B138" s="12"/>
      <c r="C138" s="12"/>
      <c r="D138" s="12"/>
      <c r="E138" s="12"/>
      <c r="F138" s="12"/>
      <c r="G138" s="12"/>
      <c r="H138" s="12"/>
      <c r="I138" s="12"/>
      <c r="J138" s="12"/>
      <c r="K138" s="12"/>
      <c r="L138" s="12"/>
      <c r="M138" s="12"/>
      <c r="N138" s="12"/>
      <c r="O138" s="107"/>
      <c r="P138" s="105"/>
      <c r="Q138" s="105"/>
      <c r="R138" s="107"/>
      <c r="S138" s="107"/>
      <c r="T138" s="107"/>
      <c r="U138" s="107"/>
      <c r="V138" s="107"/>
      <c r="W138" s="107"/>
      <c r="X138" s="105"/>
      <c r="Y138" s="105"/>
    </row>
    <row r="139" spans="2:25" x14ac:dyDescent="0.25">
      <c r="B139" s="12"/>
      <c r="C139" s="12"/>
      <c r="D139" s="12"/>
      <c r="E139" s="12"/>
      <c r="F139" s="12"/>
      <c r="G139" s="12"/>
      <c r="H139" s="12"/>
      <c r="I139" s="12"/>
      <c r="J139" s="12"/>
      <c r="K139" s="12"/>
      <c r="L139" s="12"/>
      <c r="M139" s="12"/>
      <c r="N139" s="12"/>
      <c r="O139" s="107"/>
      <c r="P139" s="105"/>
      <c r="Q139" s="105"/>
      <c r="R139" s="107"/>
      <c r="S139" s="107"/>
      <c r="T139" s="107"/>
      <c r="U139" s="107"/>
      <c r="V139" s="107"/>
      <c r="W139" s="107"/>
      <c r="X139" s="105"/>
      <c r="Y139" s="105"/>
    </row>
    <row r="140" spans="2:25" x14ac:dyDescent="0.25">
      <c r="B140" s="12"/>
      <c r="C140" s="12"/>
      <c r="D140" s="12"/>
      <c r="E140" s="12"/>
      <c r="F140" s="12"/>
      <c r="G140" s="12"/>
      <c r="H140" s="12"/>
      <c r="I140" s="12"/>
      <c r="J140" s="12"/>
      <c r="K140" s="12"/>
      <c r="L140" s="12"/>
      <c r="M140" s="12"/>
      <c r="N140" s="12"/>
      <c r="O140" s="107"/>
      <c r="P140" s="105"/>
      <c r="Q140" s="105"/>
      <c r="R140" s="107"/>
      <c r="S140" s="107"/>
      <c r="T140" s="107"/>
      <c r="U140" s="107"/>
      <c r="V140" s="107"/>
      <c r="W140" s="107"/>
      <c r="X140" s="105"/>
      <c r="Y140" s="105"/>
    </row>
    <row r="141" spans="2:25" x14ac:dyDescent="0.25">
      <c r="B141" s="12"/>
      <c r="C141" s="12"/>
      <c r="D141" s="12"/>
      <c r="E141" s="12"/>
      <c r="F141" s="12"/>
      <c r="G141" s="12"/>
      <c r="H141" s="12"/>
      <c r="I141" s="12"/>
      <c r="J141" s="12"/>
      <c r="K141" s="12"/>
      <c r="L141" s="12"/>
      <c r="M141" s="12"/>
      <c r="N141" s="12"/>
      <c r="O141" s="107"/>
      <c r="P141" s="105"/>
      <c r="Q141" s="105"/>
      <c r="R141" s="107"/>
      <c r="S141" s="107"/>
      <c r="T141" s="107"/>
      <c r="U141" s="107"/>
      <c r="V141" s="107"/>
      <c r="W141" s="107"/>
      <c r="X141" s="105"/>
      <c r="Y141" s="105"/>
    </row>
    <row r="142" spans="2:25" x14ac:dyDescent="0.25">
      <c r="B142" s="12"/>
      <c r="C142" s="12"/>
      <c r="D142" s="12"/>
      <c r="E142" s="12"/>
      <c r="F142" s="12"/>
      <c r="G142" s="12"/>
      <c r="H142" s="12"/>
      <c r="I142" s="12"/>
      <c r="J142" s="12"/>
      <c r="K142" s="12"/>
      <c r="L142" s="12"/>
      <c r="M142" s="12"/>
      <c r="N142" s="12"/>
      <c r="O142" s="107"/>
      <c r="P142" s="105"/>
      <c r="Q142" s="105"/>
      <c r="R142" s="107"/>
      <c r="S142" s="107"/>
      <c r="T142" s="107"/>
      <c r="U142" s="107"/>
      <c r="V142" s="107"/>
      <c r="W142" s="107"/>
      <c r="X142" s="105"/>
      <c r="Y142" s="105"/>
    </row>
    <row r="143" spans="2:25" x14ac:dyDescent="0.25">
      <c r="B143" s="12"/>
      <c r="C143" s="12"/>
      <c r="D143" s="12"/>
      <c r="E143" s="12"/>
      <c r="F143" s="12"/>
      <c r="G143" s="12"/>
      <c r="H143" s="12"/>
      <c r="I143" s="12"/>
      <c r="J143" s="12"/>
      <c r="K143" s="12"/>
      <c r="L143" s="12"/>
      <c r="M143" s="12"/>
      <c r="N143" s="12"/>
      <c r="O143" s="107"/>
      <c r="P143" s="105"/>
      <c r="Q143" s="105"/>
      <c r="R143" s="107"/>
      <c r="S143" s="107"/>
      <c r="T143" s="107"/>
      <c r="U143" s="107"/>
      <c r="V143" s="107"/>
      <c r="W143" s="107"/>
      <c r="X143" s="105"/>
      <c r="Y143" s="105"/>
    </row>
    <row r="144" spans="2:25" x14ac:dyDescent="0.25">
      <c r="B144" s="12"/>
      <c r="C144" s="12"/>
      <c r="D144" s="12"/>
      <c r="E144" s="12"/>
      <c r="F144" s="12"/>
      <c r="G144" s="12"/>
      <c r="H144" s="12"/>
      <c r="I144" s="12"/>
      <c r="J144" s="12"/>
      <c r="K144" s="12"/>
      <c r="L144" s="12"/>
      <c r="M144" s="12"/>
      <c r="N144" s="12"/>
      <c r="O144" s="107"/>
      <c r="P144" s="105"/>
      <c r="Q144" s="105"/>
      <c r="R144" s="107"/>
      <c r="S144" s="107"/>
      <c r="T144" s="107"/>
      <c r="U144" s="107"/>
      <c r="V144" s="107"/>
      <c r="W144" s="107"/>
      <c r="X144" s="105"/>
      <c r="Y144" s="105"/>
    </row>
    <row r="145" spans="2:25" x14ac:dyDescent="0.25">
      <c r="B145" s="12"/>
      <c r="C145" s="12"/>
      <c r="D145" s="12"/>
      <c r="E145" s="12"/>
      <c r="F145" s="12"/>
      <c r="G145" s="12"/>
      <c r="H145" s="12"/>
      <c r="I145" s="12"/>
      <c r="J145" s="12"/>
      <c r="K145" s="12"/>
      <c r="L145" s="12"/>
      <c r="M145" s="12"/>
      <c r="N145" s="12"/>
      <c r="O145" s="107"/>
      <c r="P145" s="105"/>
      <c r="Q145" s="105"/>
      <c r="R145" s="107"/>
      <c r="S145" s="107"/>
      <c r="T145" s="107"/>
      <c r="U145" s="107"/>
      <c r="V145" s="107"/>
      <c r="W145" s="107"/>
      <c r="X145" s="105"/>
      <c r="Y145" s="105"/>
    </row>
    <row r="146" spans="2:25" x14ac:dyDescent="0.25">
      <c r="B146" s="12"/>
      <c r="C146" s="12"/>
      <c r="D146" s="12"/>
      <c r="E146" s="12"/>
      <c r="F146" s="12"/>
      <c r="G146" s="12"/>
      <c r="H146" s="12"/>
      <c r="I146" s="12"/>
      <c r="J146" s="12"/>
      <c r="K146" s="12"/>
      <c r="L146" s="12"/>
      <c r="M146" s="12"/>
      <c r="N146" s="12"/>
      <c r="O146" s="107"/>
      <c r="P146" s="105"/>
      <c r="Q146" s="105"/>
      <c r="R146" s="107"/>
      <c r="S146" s="107"/>
      <c r="T146" s="107"/>
      <c r="U146" s="107"/>
      <c r="V146" s="107"/>
      <c r="W146" s="107"/>
      <c r="X146" s="105"/>
      <c r="Y146" s="105"/>
    </row>
    <row r="147" spans="2:25" x14ac:dyDescent="0.25">
      <c r="B147" s="12"/>
      <c r="C147" s="12"/>
      <c r="D147" s="12"/>
      <c r="E147" s="12"/>
      <c r="F147" s="12"/>
      <c r="G147" s="12"/>
      <c r="H147" s="12"/>
      <c r="I147" s="12"/>
      <c r="J147" s="12"/>
      <c r="K147" s="12"/>
      <c r="L147" s="12"/>
      <c r="M147" s="12"/>
      <c r="N147" s="12"/>
      <c r="O147" s="107"/>
      <c r="P147" s="105"/>
      <c r="Q147" s="105"/>
      <c r="R147" s="107"/>
      <c r="S147" s="107"/>
      <c r="T147" s="107"/>
      <c r="U147" s="107"/>
      <c r="V147" s="107"/>
      <c r="W147" s="107"/>
      <c r="X147" s="105"/>
      <c r="Y147" s="105"/>
    </row>
    <row r="148" spans="2:25" x14ac:dyDescent="0.25">
      <c r="B148" s="12"/>
      <c r="C148" s="12"/>
      <c r="D148" s="12"/>
      <c r="E148" s="12"/>
      <c r="F148" s="12"/>
      <c r="G148" s="12"/>
      <c r="H148" s="12"/>
      <c r="I148" s="12"/>
      <c r="J148" s="12"/>
      <c r="K148" s="12"/>
      <c r="L148" s="12"/>
      <c r="M148" s="12"/>
      <c r="N148" s="12"/>
      <c r="O148" s="107"/>
      <c r="P148" s="105"/>
      <c r="Q148" s="105"/>
      <c r="R148" s="107"/>
      <c r="S148" s="107"/>
      <c r="T148" s="107"/>
      <c r="U148" s="107"/>
      <c r="V148" s="107"/>
      <c r="W148" s="107"/>
      <c r="X148" s="105"/>
      <c r="Y148" s="105"/>
    </row>
    <row r="149" spans="2:25" x14ac:dyDescent="0.25">
      <c r="B149" s="12"/>
      <c r="C149" s="12"/>
      <c r="D149" s="12"/>
      <c r="E149" s="12"/>
      <c r="F149" s="12"/>
      <c r="G149" s="12"/>
      <c r="H149" s="12"/>
      <c r="I149" s="12"/>
      <c r="J149" s="12"/>
      <c r="K149" s="12"/>
      <c r="L149" s="12"/>
      <c r="M149" s="12"/>
      <c r="N149" s="12"/>
      <c r="O149" s="107"/>
      <c r="P149" s="105"/>
      <c r="Q149" s="105"/>
      <c r="R149" s="107"/>
      <c r="S149" s="107"/>
      <c r="T149" s="107"/>
      <c r="U149" s="107"/>
      <c r="V149" s="107"/>
      <c r="W149" s="107"/>
      <c r="X149" s="105"/>
      <c r="Y149" s="105"/>
    </row>
    <row r="150" spans="2:25" x14ac:dyDescent="0.25">
      <c r="B150" s="12"/>
      <c r="C150" s="12"/>
      <c r="D150" s="12"/>
      <c r="E150" s="12"/>
      <c r="F150" s="12"/>
      <c r="G150" s="12"/>
      <c r="H150" s="12"/>
      <c r="I150" s="12"/>
      <c r="J150" s="12"/>
      <c r="K150" s="12"/>
      <c r="L150" s="12"/>
      <c r="M150" s="12"/>
      <c r="N150" s="12"/>
      <c r="O150" s="107"/>
      <c r="P150" s="105"/>
      <c r="Q150" s="105"/>
      <c r="R150" s="107"/>
      <c r="S150" s="107"/>
      <c r="T150" s="107"/>
      <c r="U150" s="107"/>
      <c r="V150" s="107"/>
      <c r="W150" s="107"/>
      <c r="X150" s="105"/>
      <c r="Y150" s="105"/>
    </row>
    <row r="151" spans="2:25" x14ac:dyDescent="0.25">
      <c r="B151" s="12"/>
      <c r="C151" s="12"/>
      <c r="D151" s="12"/>
      <c r="E151" s="12"/>
      <c r="F151" s="12"/>
      <c r="G151" s="12"/>
      <c r="H151" s="12"/>
      <c r="I151" s="12"/>
      <c r="J151" s="12"/>
      <c r="K151" s="12"/>
      <c r="L151" s="12"/>
      <c r="M151" s="12"/>
      <c r="N151" s="12"/>
      <c r="O151" s="107"/>
      <c r="P151" s="105"/>
      <c r="Q151" s="105"/>
      <c r="R151" s="107"/>
      <c r="S151" s="107"/>
      <c r="T151" s="107"/>
      <c r="U151" s="107"/>
      <c r="V151" s="107"/>
      <c r="W151" s="107"/>
      <c r="X151" s="105"/>
      <c r="Y151" s="105"/>
    </row>
    <row r="152" spans="2:25" x14ac:dyDescent="0.25">
      <c r="B152" s="12"/>
      <c r="C152" s="12"/>
      <c r="D152" s="12"/>
      <c r="E152" s="12"/>
      <c r="F152" s="12"/>
      <c r="G152" s="12"/>
      <c r="H152" s="12"/>
      <c r="I152" s="12"/>
      <c r="J152" s="12"/>
      <c r="K152" s="12"/>
      <c r="L152" s="12"/>
      <c r="M152" s="12"/>
      <c r="N152" s="12"/>
      <c r="O152" s="107"/>
      <c r="P152" s="105"/>
      <c r="Q152" s="105"/>
      <c r="R152" s="107"/>
      <c r="S152" s="107"/>
      <c r="T152" s="107"/>
      <c r="U152" s="107"/>
      <c r="V152" s="107"/>
      <c r="W152" s="107"/>
      <c r="X152" s="105"/>
      <c r="Y152" s="105"/>
    </row>
    <row r="153" spans="2:25" x14ac:dyDescent="0.25">
      <c r="B153" s="12"/>
      <c r="C153" s="12"/>
      <c r="D153" s="12"/>
      <c r="E153" s="12"/>
      <c r="F153" s="12"/>
      <c r="G153" s="12"/>
      <c r="H153" s="12"/>
      <c r="I153" s="12"/>
      <c r="J153" s="12"/>
      <c r="K153" s="12"/>
      <c r="L153" s="12"/>
      <c r="M153" s="12"/>
      <c r="N153" s="12"/>
      <c r="O153" s="107"/>
      <c r="P153" s="105"/>
      <c r="Q153" s="105"/>
      <c r="R153" s="107"/>
      <c r="S153" s="107"/>
      <c r="T153" s="107"/>
      <c r="U153" s="107"/>
      <c r="V153" s="107"/>
      <c r="W153" s="107"/>
      <c r="X153" s="105"/>
      <c r="Y153" s="105"/>
    </row>
    <row r="154" spans="2:25" x14ac:dyDescent="0.25">
      <c r="B154" s="12"/>
      <c r="C154" s="12"/>
      <c r="D154" s="12"/>
      <c r="E154" s="12"/>
      <c r="F154" s="12"/>
      <c r="G154" s="12"/>
      <c r="H154" s="12"/>
      <c r="I154" s="12"/>
      <c r="J154" s="12"/>
      <c r="K154" s="12"/>
      <c r="L154" s="12"/>
      <c r="M154" s="12"/>
      <c r="N154" s="12"/>
      <c r="O154" s="107"/>
      <c r="P154" s="105"/>
      <c r="Q154" s="105"/>
      <c r="R154" s="107"/>
      <c r="S154" s="107"/>
      <c r="T154" s="107"/>
      <c r="U154" s="107"/>
      <c r="V154" s="107"/>
      <c r="W154" s="107"/>
      <c r="X154" s="105"/>
      <c r="Y154" s="105"/>
    </row>
    <row r="155" spans="2:25" x14ac:dyDescent="0.25">
      <c r="B155" s="12"/>
      <c r="C155" s="12"/>
      <c r="D155" s="12"/>
      <c r="E155" s="12"/>
      <c r="F155" s="12"/>
      <c r="G155" s="12"/>
      <c r="H155" s="12"/>
      <c r="I155" s="12"/>
      <c r="J155" s="12"/>
      <c r="K155" s="12"/>
      <c r="L155" s="12"/>
      <c r="M155" s="12"/>
      <c r="N155" s="12"/>
      <c r="O155" s="107"/>
      <c r="P155" s="105"/>
      <c r="Q155" s="105"/>
      <c r="R155" s="107"/>
      <c r="S155" s="107"/>
      <c r="T155" s="107"/>
      <c r="U155" s="107"/>
      <c r="V155" s="107"/>
      <c r="W155" s="107"/>
      <c r="X155" s="105"/>
      <c r="Y155" s="105"/>
    </row>
    <row r="156" spans="2:25" x14ac:dyDescent="0.25">
      <c r="B156" s="12"/>
      <c r="C156" s="12"/>
      <c r="D156" s="12"/>
      <c r="E156" s="12"/>
      <c r="F156" s="12"/>
      <c r="G156" s="12"/>
      <c r="H156" s="12"/>
      <c r="I156" s="12"/>
      <c r="J156" s="12"/>
      <c r="K156" s="12"/>
      <c r="L156" s="12"/>
      <c r="M156" s="12"/>
      <c r="N156" s="12"/>
      <c r="O156" s="107"/>
      <c r="P156" s="105"/>
      <c r="Q156" s="105"/>
      <c r="R156" s="107"/>
      <c r="S156" s="107"/>
      <c r="T156" s="107"/>
      <c r="U156" s="107"/>
      <c r="V156" s="107"/>
      <c r="W156" s="107"/>
      <c r="X156" s="105"/>
      <c r="Y156" s="105"/>
    </row>
    <row r="157" spans="2:25" x14ac:dyDescent="0.25">
      <c r="B157" s="12"/>
      <c r="C157" s="12"/>
      <c r="D157" s="12"/>
      <c r="E157" s="12"/>
      <c r="F157" s="12"/>
      <c r="G157" s="12"/>
      <c r="H157" s="12"/>
      <c r="I157" s="12"/>
      <c r="J157" s="12"/>
      <c r="K157" s="12"/>
      <c r="L157" s="12"/>
      <c r="M157" s="12"/>
      <c r="N157" s="12"/>
      <c r="O157" s="107"/>
      <c r="P157" s="105"/>
      <c r="Q157" s="105"/>
      <c r="R157" s="107"/>
      <c r="S157" s="107"/>
      <c r="T157" s="107"/>
      <c r="U157" s="107"/>
      <c r="V157" s="107"/>
      <c r="W157" s="107"/>
      <c r="X157" s="105"/>
      <c r="Y157" s="105"/>
    </row>
    <row r="158" spans="2:25" x14ac:dyDescent="0.25">
      <c r="B158" s="12"/>
      <c r="C158" s="12"/>
      <c r="D158" s="12"/>
      <c r="E158" s="12"/>
      <c r="F158" s="12"/>
      <c r="G158" s="12"/>
      <c r="H158" s="12"/>
      <c r="I158" s="12"/>
      <c r="J158" s="12"/>
      <c r="K158" s="12"/>
      <c r="L158" s="12"/>
      <c r="M158" s="12"/>
      <c r="N158" s="12"/>
      <c r="O158" s="107"/>
      <c r="P158" s="105"/>
      <c r="Q158" s="105"/>
      <c r="R158" s="107"/>
      <c r="S158" s="107"/>
      <c r="T158" s="107"/>
      <c r="U158" s="107"/>
      <c r="V158" s="107"/>
      <c r="W158" s="107"/>
      <c r="X158" s="105"/>
      <c r="Y158" s="105"/>
    </row>
    <row r="159" spans="2:25" x14ac:dyDescent="0.25">
      <c r="B159" s="12"/>
      <c r="C159" s="12"/>
      <c r="D159" s="12"/>
      <c r="E159" s="12"/>
      <c r="F159" s="12"/>
      <c r="G159" s="12"/>
      <c r="H159" s="12"/>
      <c r="I159" s="12"/>
      <c r="J159" s="12"/>
      <c r="K159" s="12"/>
      <c r="L159" s="12"/>
      <c r="M159" s="12"/>
      <c r="N159" s="12"/>
      <c r="O159" s="107"/>
      <c r="P159" s="105"/>
      <c r="Q159" s="105"/>
      <c r="R159" s="107"/>
      <c r="S159" s="107"/>
      <c r="T159" s="107"/>
      <c r="U159" s="107"/>
      <c r="V159" s="107"/>
      <c r="W159" s="107"/>
      <c r="X159" s="105"/>
      <c r="Y159" s="105"/>
    </row>
    <row r="160" spans="2:25" x14ac:dyDescent="0.25">
      <c r="B160" s="12"/>
      <c r="C160" s="12"/>
      <c r="D160" s="12"/>
      <c r="E160" s="12"/>
      <c r="F160" s="12"/>
      <c r="G160" s="12"/>
      <c r="H160" s="12"/>
      <c r="I160" s="12"/>
      <c r="J160" s="12"/>
      <c r="K160" s="12"/>
      <c r="L160" s="12"/>
      <c r="M160" s="12"/>
      <c r="N160" s="12"/>
      <c r="O160" s="107"/>
      <c r="P160" s="105"/>
      <c r="Q160" s="105"/>
      <c r="R160" s="107"/>
      <c r="S160" s="107"/>
      <c r="T160" s="107"/>
      <c r="U160" s="107"/>
      <c r="V160" s="107"/>
      <c r="W160" s="107"/>
      <c r="X160" s="105"/>
      <c r="Y160" s="105"/>
    </row>
    <row r="161" spans="2:25" x14ac:dyDescent="0.25">
      <c r="B161" s="12"/>
      <c r="C161" s="12"/>
      <c r="D161" s="12"/>
      <c r="E161" s="12"/>
      <c r="F161" s="12"/>
      <c r="G161" s="12"/>
      <c r="H161" s="12"/>
      <c r="I161" s="12"/>
      <c r="J161" s="12"/>
      <c r="K161" s="12"/>
      <c r="L161" s="12"/>
      <c r="M161" s="12"/>
      <c r="N161" s="12"/>
      <c r="O161" s="107"/>
      <c r="P161" s="105"/>
      <c r="Q161" s="105"/>
      <c r="R161" s="107"/>
      <c r="S161" s="107"/>
      <c r="T161" s="107"/>
      <c r="U161" s="107"/>
      <c r="V161" s="107"/>
      <c r="W161" s="107"/>
      <c r="X161" s="105"/>
      <c r="Y161" s="105"/>
    </row>
    <row r="162" spans="2:25" x14ac:dyDescent="0.25">
      <c r="B162" s="12"/>
      <c r="C162" s="12"/>
      <c r="D162" s="12"/>
      <c r="E162" s="12"/>
      <c r="F162" s="12"/>
      <c r="G162" s="12"/>
      <c r="H162" s="12"/>
      <c r="I162" s="12"/>
      <c r="J162" s="12"/>
      <c r="K162" s="12"/>
      <c r="L162" s="12"/>
      <c r="M162" s="12"/>
      <c r="N162" s="12"/>
      <c r="O162" s="107"/>
      <c r="P162" s="105"/>
      <c r="Q162" s="105"/>
      <c r="R162" s="107"/>
      <c r="S162" s="107"/>
      <c r="T162" s="107"/>
      <c r="U162" s="107"/>
      <c r="V162" s="107"/>
      <c r="W162" s="107"/>
      <c r="X162" s="105"/>
      <c r="Y162" s="105"/>
    </row>
    <row r="163" spans="2:25" x14ac:dyDescent="0.25">
      <c r="B163" s="12"/>
      <c r="C163" s="12"/>
      <c r="D163" s="12"/>
      <c r="E163" s="12"/>
      <c r="F163" s="12"/>
      <c r="G163" s="12"/>
      <c r="H163" s="12"/>
      <c r="I163" s="12"/>
      <c r="J163" s="12"/>
      <c r="K163" s="12"/>
      <c r="L163" s="12"/>
      <c r="M163" s="12"/>
      <c r="N163" s="12"/>
      <c r="O163" s="107"/>
      <c r="P163" s="105"/>
      <c r="Q163" s="105"/>
      <c r="R163" s="107"/>
      <c r="S163" s="107"/>
      <c r="T163" s="107"/>
      <c r="U163" s="107"/>
      <c r="V163" s="107"/>
      <c r="W163" s="107"/>
      <c r="X163" s="105"/>
      <c r="Y163" s="105"/>
    </row>
    <row r="164" spans="2:25" x14ac:dyDescent="0.25">
      <c r="B164" s="12"/>
      <c r="C164" s="12"/>
      <c r="D164" s="12"/>
      <c r="E164" s="12"/>
      <c r="F164" s="12"/>
      <c r="G164" s="12"/>
      <c r="H164" s="12"/>
      <c r="I164" s="12"/>
      <c r="J164" s="12"/>
      <c r="K164" s="12"/>
      <c r="L164" s="12"/>
      <c r="M164" s="12"/>
      <c r="N164" s="12"/>
      <c r="O164" s="107"/>
      <c r="P164" s="105"/>
      <c r="Q164" s="105"/>
      <c r="R164" s="107"/>
      <c r="S164" s="107"/>
      <c r="T164" s="107"/>
      <c r="U164" s="107"/>
      <c r="V164" s="107"/>
      <c r="W164" s="107"/>
      <c r="X164" s="105"/>
      <c r="Y164" s="105"/>
    </row>
    <row r="165" spans="2:25" x14ac:dyDescent="0.25">
      <c r="B165" s="12"/>
      <c r="C165" s="12"/>
      <c r="D165" s="12"/>
      <c r="E165" s="12"/>
      <c r="F165" s="12"/>
      <c r="G165" s="12"/>
      <c r="H165" s="12"/>
      <c r="I165" s="12"/>
      <c r="J165" s="12"/>
      <c r="K165" s="12"/>
      <c r="L165" s="12"/>
      <c r="M165" s="12"/>
      <c r="N165" s="12"/>
      <c r="O165" s="107"/>
      <c r="P165" s="105"/>
      <c r="Q165" s="105"/>
      <c r="R165" s="107"/>
      <c r="S165" s="107"/>
      <c r="T165" s="107"/>
      <c r="U165" s="107"/>
      <c r="V165" s="107"/>
      <c r="W165" s="107"/>
      <c r="X165" s="105"/>
      <c r="Y165" s="105"/>
    </row>
    <row r="166" spans="2:25" x14ac:dyDescent="0.25">
      <c r="B166" s="12"/>
      <c r="C166" s="12"/>
      <c r="D166" s="12"/>
      <c r="E166" s="12"/>
      <c r="F166" s="12"/>
      <c r="G166" s="12"/>
      <c r="H166" s="12"/>
      <c r="I166" s="12"/>
      <c r="J166" s="12"/>
      <c r="K166" s="12"/>
      <c r="L166" s="12"/>
      <c r="M166" s="12"/>
      <c r="N166" s="12"/>
      <c r="O166" s="107"/>
      <c r="P166" s="105"/>
      <c r="Q166" s="105"/>
      <c r="R166" s="107"/>
      <c r="S166" s="107"/>
      <c r="T166" s="107"/>
      <c r="U166" s="107"/>
      <c r="V166" s="107"/>
      <c r="W166" s="107"/>
      <c r="X166" s="105"/>
      <c r="Y166" s="105"/>
    </row>
    <row r="167" spans="2:25" x14ac:dyDescent="0.25">
      <c r="B167" s="12"/>
      <c r="C167" s="12"/>
      <c r="D167" s="12"/>
      <c r="E167" s="12"/>
      <c r="F167" s="12"/>
      <c r="G167" s="12"/>
      <c r="H167" s="12"/>
      <c r="I167" s="12"/>
      <c r="J167" s="12"/>
      <c r="K167" s="12"/>
      <c r="L167" s="12"/>
      <c r="M167" s="12"/>
      <c r="N167" s="12"/>
      <c r="O167" s="107"/>
      <c r="P167" s="105"/>
      <c r="Q167" s="105"/>
      <c r="R167" s="107"/>
      <c r="S167" s="107"/>
      <c r="T167" s="107"/>
      <c r="U167" s="107"/>
      <c r="V167" s="107"/>
      <c r="W167" s="107"/>
      <c r="X167" s="105"/>
      <c r="Y167" s="105"/>
    </row>
    <row r="168" spans="2:25" x14ac:dyDescent="0.25">
      <c r="B168" s="12"/>
      <c r="C168" s="12"/>
      <c r="D168" s="12"/>
      <c r="E168" s="12"/>
      <c r="F168" s="12"/>
      <c r="G168" s="12"/>
      <c r="H168" s="12"/>
      <c r="I168" s="12"/>
      <c r="J168" s="12"/>
      <c r="K168" s="12"/>
      <c r="L168" s="12"/>
      <c r="M168" s="12"/>
      <c r="N168" s="12"/>
      <c r="O168" s="107"/>
      <c r="P168" s="105"/>
      <c r="Q168" s="105"/>
      <c r="R168" s="107"/>
      <c r="S168" s="107"/>
      <c r="T168" s="107"/>
      <c r="U168" s="107"/>
      <c r="V168" s="107"/>
      <c r="W168" s="107"/>
      <c r="X168" s="105"/>
      <c r="Y168" s="105"/>
    </row>
    <row r="169" spans="2:25" x14ac:dyDescent="0.25">
      <c r="B169" s="12"/>
      <c r="C169" s="12"/>
      <c r="D169" s="12"/>
      <c r="E169" s="12"/>
      <c r="F169" s="12"/>
      <c r="G169" s="12"/>
      <c r="H169" s="12"/>
      <c r="I169" s="12"/>
      <c r="J169" s="12"/>
      <c r="K169" s="12"/>
      <c r="L169" s="12"/>
      <c r="M169" s="12"/>
      <c r="N169" s="12"/>
      <c r="O169" s="107"/>
      <c r="P169" s="105"/>
      <c r="Q169" s="105"/>
      <c r="R169" s="107"/>
      <c r="S169" s="107"/>
      <c r="T169" s="107"/>
      <c r="U169" s="107"/>
      <c r="V169" s="107"/>
      <c r="W169" s="107"/>
      <c r="X169" s="105"/>
      <c r="Y169" s="105"/>
    </row>
    <row r="170" spans="2:25" x14ac:dyDescent="0.25">
      <c r="B170" s="12"/>
      <c r="C170" s="12"/>
      <c r="D170" s="12"/>
      <c r="E170" s="12"/>
      <c r="F170" s="12"/>
      <c r="G170" s="12"/>
      <c r="H170" s="12"/>
      <c r="I170" s="12"/>
      <c r="J170" s="12"/>
      <c r="K170" s="12"/>
      <c r="L170" s="12"/>
      <c r="M170" s="12"/>
      <c r="N170" s="12"/>
      <c r="O170" s="107"/>
      <c r="P170" s="105"/>
      <c r="Q170" s="105"/>
      <c r="R170" s="107"/>
      <c r="S170" s="107"/>
      <c r="T170" s="107"/>
      <c r="U170" s="107"/>
      <c r="V170" s="107"/>
      <c r="W170" s="107"/>
      <c r="X170" s="105"/>
      <c r="Y170" s="105"/>
    </row>
    <row r="171" spans="2:25" x14ac:dyDescent="0.25">
      <c r="B171" s="12"/>
      <c r="C171" s="12"/>
      <c r="D171" s="12"/>
      <c r="E171" s="12"/>
      <c r="F171" s="12"/>
      <c r="G171" s="12"/>
      <c r="H171" s="12"/>
      <c r="I171" s="12"/>
      <c r="J171" s="12"/>
      <c r="K171" s="12"/>
      <c r="L171" s="12"/>
      <c r="M171" s="12"/>
      <c r="N171" s="12"/>
      <c r="O171" s="107"/>
      <c r="P171" s="105"/>
      <c r="Q171" s="105"/>
      <c r="R171" s="107"/>
      <c r="S171" s="107"/>
      <c r="T171" s="107"/>
      <c r="U171" s="107"/>
      <c r="V171" s="107"/>
      <c r="W171" s="107"/>
      <c r="X171" s="105"/>
      <c r="Y171" s="105"/>
    </row>
    <row r="172" spans="2:25" x14ac:dyDescent="0.25">
      <c r="B172" s="12"/>
      <c r="C172" s="12"/>
      <c r="D172" s="12"/>
      <c r="E172" s="12"/>
      <c r="F172" s="12"/>
      <c r="G172" s="12"/>
      <c r="H172" s="12"/>
      <c r="I172" s="12"/>
      <c r="J172" s="12"/>
      <c r="K172" s="12"/>
      <c r="L172" s="12"/>
      <c r="M172" s="12"/>
      <c r="N172" s="12"/>
      <c r="O172" s="107"/>
      <c r="P172" s="105"/>
      <c r="Q172" s="105"/>
      <c r="R172" s="107"/>
      <c r="S172" s="107"/>
      <c r="T172" s="107"/>
      <c r="U172" s="107"/>
      <c r="V172" s="107"/>
      <c r="W172" s="107"/>
      <c r="X172" s="105"/>
      <c r="Y172" s="105"/>
    </row>
    <row r="173" spans="2:25" x14ac:dyDescent="0.25">
      <c r="B173" s="12"/>
      <c r="C173" s="12"/>
      <c r="D173" s="12"/>
      <c r="E173" s="12"/>
      <c r="F173" s="12"/>
      <c r="G173" s="12"/>
      <c r="H173" s="12"/>
      <c r="I173" s="12"/>
      <c r="J173" s="12"/>
      <c r="K173" s="12"/>
      <c r="L173" s="12"/>
      <c r="M173" s="12"/>
      <c r="N173" s="12"/>
      <c r="O173" s="107"/>
      <c r="P173" s="105"/>
      <c r="Q173" s="105"/>
      <c r="R173" s="107"/>
      <c r="S173" s="107"/>
      <c r="T173" s="107"/>
      <c r="U173" s="107"/>
      <c r="V173" s="107"/>
      <c r="W173" s="107"/>
      <c r="X173" s="105"/>
      <c r="Y173" s="105"/>
    </row>
    <row r="174" spans="2:25" x14ac:dyDescent="0.25">
      <c r="B174" s="12"/>
      <c r="C174" s="12"/>
      <c r="D174" s="12"/>
      <c r="E174" s="12"/>
      <c r="F174" s="12"/>
      <c r="G174" s="12"/>
      <c r="H174" s="12"/>
      <c r="I174" s="12"/>
      <c r="J174" s="12"/>
      <c r="K174" s="12"/>
      <c r="L174" s="12"/>
      <c r="M174" s="12"/>
      <c r="N174" s="12"/>
      <c r="O174" s="107"/>
      <c r="P174" s="105"/>
      <c r="Q174" s="105"/>
      <c r="R174" s="107"/>
      <c r="S174" s="107"/>
      <c r="T174" s="107"/>
      <c r="U174" s="107"/>
      <c r="V174" s="107"/>
      <c r="W174" s="107"/>
      <c r="X174" s="105"/>
      <c r="Y174" s="105"/>
    </row>
    <row r="175" spans="2:25" x14ac:dyDescent="0.25">
      <c r="B175" s="12"/>
      <c r="C175" s="12"/>
      <c r="D175" s="12"/>
      <c r="E175" s="12"/>
      <c r="F175" s="12"/>
      <c r="G175" s="12"/>
      <c r="H175" s="12"/>
      <c r="I175" s="12"/>
      <c r="J175" s="12"/>
      <c r="K175" s="12"/>
      <c r="L175" s="12"/>
      <c r="M175" s="12"/>
      <c r="N175" s="12"/>
      <c r="O175" s="107"/>
      <c r="P175" s="105"/>
      <c r="Q175" s="105"/>
      <c r="R175" s="107"/>
      <c r="S175" s="107"/>
      <c r="T175" s="107"/>
      <c r="U175" s="107"/>
      <c r="V175" s="107"/>
      <c r="W175" s="107"/>
      <c r="X175" s="105"/>
      <c r="Y175" s="105"/>
    </row>
    <row r="176" spans="2:25" x14ac:dyDescent="0.25">
      <c r="B176" s="12"/>
      <c r="C176" s="12"/>
      <c r="D176" s="12"/>
      <c r="E176" s="12"/>
      <c r="F176" s="12"/>
      <c r="G176" s="12"/>
      <c r="H176" s="12"/>
      <c r="I176" s="12"/>
      <c r="J176" s="12"/>
      <c r="K176" s="12"/>
      <c r="L176" s="12"/>
      <c r="M176" s="12"/>
      <c r="N176" s="12"/>
      <c r="O176" s="107"/>
      <c r="P176" s="105"/>
      <c r="Q176" s="105"/>
      <c r="R176" s="107"/>
      <c r="S176" s="107"/>
      <c r="T176" s="107"/>
      <c r="U176" s="107"/>
      <c r="V176" s="107"/>
      <c r="W176" s="107"/>
      <c r="X176" s="105"/>
      <c r="Y176" s="105"/>
    </row>
    <row r="177" spans="2:25" x14ac:dyDescent="0.25">
      <c r="B177" s="12"/>
      <c r="C177" s="12"/>
      <c r="D177" s="12"/>
      <c r="E177" s="12"/>
      <c r="F177" s="12"/>
      <c r="G177" s="12"/>
      <c r="H177" s="12"/>
      <c r="I177" s="12"/>
      <c r="J177" s="12"/>
      <c r="K177" s="12"/>
      <c r="L177" s="12"/>
      <c r="M177" s="12"/>
      <c r="N177" s="12"/>
      <c r="O177" s="107"/>
      <c r="P177" s="105"/>
      <c r="Q177" s="105"/>
      <c r="R177" s="107"/>
      <c r="S177" s="107"/>
      <c r="T177" s="107"/>
      <c r="U177" s="107"/>
      <c r="V177" s="107"/>
      <c r="W177" s="107"/>
      <c r="X177" s="105"/>
      <c r="Y177" s="105"/>
    </row>
    <row r="178" spans="2:25" x14ac:dyDescent="0.25">
      <c r="B178" s="12"/>
      <c r="C178" s="12"/>
      <c r="D178" s="12"/>
      <c r="E178" s="12"/>
      <c r="F178" s="12"/>
      <c r="G178" s="12"/>
      <c r="H178" s="12"/>
      <c r="I178" s="12"/>
      <c r="J178" s="12"/>
      <c r="K178" s="12"/>
      <c r="L178" s="12"/>
      <c r="M178" s="12"/>
      <c r="N178" s="12"/>
      <c r="O178" s="107"/>
      <c r="P178" s="105"/>
      <c r="Q178" s="105"/>
      <c r="R178" s="107"/>
      <c r="S178" s="107"/>
      <c r="T178" s="107"/>
      <c r="U178" s="107"/>
      <c r="V178" s="107"/>
      <c r="W178" s="107"/>
      <c r="X178" s="105"/>
      <c r="Y178" s="105"/>
    </row>
    <row r="179" spans="2:25" x14ac:dyDescent="0.25">
      <c r="B179" s="12"/>
      <c r="C179" s="12"/>
      <c r="D179" s="12"/>
      <c r="E179" s="12"/>
      <c r="F179" s="12"/>
      <c r="G179" s="12"/>
      <c r="H179" s="12"/>
      <c r="I179" s="12"/>
      <c r="J179" s="12"/>
      <c r="K179" s="12"/>
      <c r="L179" s="12"/>
      <c r="M179" s="12"/>
      <c r="N179" s="12"/>
      <c r="O179" s="107"/>
      <c r="P179" s="105"/>
      <c r="Q179" s="105"/>
      <c r="R179" s="107"/>
      <c r="S179" s="107"/>
      <c r="T179" s="107"/>
      <c r="U179" s="107"/>
      <c r="V179" s="107"/>
      <c r="W179" s="107"/>
      <c r="X179" s="105"/>
      <c r="Y179" s="105"/>
    </row>
    <row r="180" spans="2:25" x14ac:dyDescent="0.25">
      <c r="B180" s="12"/>
      <c r="C180" s="12"/>
      <c r="D180" s="12"/>
      <c r="E180" s="12"/>
      <c r="F180" s="12"/>
      <c r="G180" s="12"/>
      <c r="H180" s="12"/>
      <c r="I180" s="12"/>
      <c r="J180" s="12"/>
      <c r="K180" s="12"/>
      <c r="L180" s="12"/>
      <c r="M180" s="12"/>
      <c r="N180" s="12"/>
      <c r="O180" s="107"/>
      <c r="P180" s="105"/>
      <c r="Q180" s="105"/>
      <c r="R180" s="107"/>
      <c r="S180" s="107"/>
      <c r="T180" s="107"/>
      <c r="U180" s="107"/>
      <c r="V180" s="107"/>
      <c r="W180" s="107"/>
      <c r="X180" s="105"/>
      <c r="Y180" s="105"/>
    </row>
    <row r="181" spans="2:25" x14ac:dyDescent="0.25">
      <c r="B181" s="12"/>
      <c r="C181" s="12"/>
      <c r="D181" s="12"/>
      <c r="E181" s="12"/>
      <c r="F181" s="12"/>
      <c r="G181" s="12"/>
      <c r="H181" s="12"/>
      <c r="I181" s="12"/>
      <c r="J181" s="12"/>
      <c r="K181" s="12"/>
      <c r="L181" s="12"/>
      <c r="M181" s="12"/>
      <c r="N181" s="12"/>
      <c r="O181" s="107"/>
      <c r="P181" s="105"/>
      <c r="Q181" s="105"/>
      <c r="R181" s="107"/>
      <c r="S181" s="107"/>
      <c r="T181" s="107"/>
      <c r="U181" s="107"/>
      <c r="V181" s="107"/>
      <c r="W181" s="107"/>
      <c r="X181" s="105"/>
      <c r="Y181" s="105"/>
    </row>
    <row r="182" spans="2:25" x14ac:dyDescent="0.25">
      <c r="B182" s="12"/>
      <c r="C182" s="12"/>
      <c r="D182" s="12"/>
      <c r="E182" s="12"/>
      <c r="F182" s="12"/>
      <c r="G182" s="12"/>
      <c r="H182" s="12"/>
      <c r="I182" s="12"/>
      <c r="J182" s="12"/>
      <c r="K182" s="12"/>
      <c r="L182" s="12"/>
      <c r="M182" s="12"/>
      <c r="N182" s="12"/>
      <c r="O182" s="107"/>
      <c r="P182" s="105"/>
      <c r="Q182" s="105"/>
      <c r="R182" s="107"/>
      <c r="S182" s="107"/>
      <c r="T182" s="107"/>
      <c r="U182" s="107"/>
      <c r="V182" s="107"/>
      <c r="W182" s="107"/>
      <c r="X182" s="105"/>
      <c r="Y182" s="105"/>
    </row>
    <row r="183" spans="2:25" x14ac:dyDescent="0.25">
      <c r="B183" s="12"/>
      <c r="C183" s="12"/>
      <c r="D183" s="12"/>
      <c r="E183" s="12"/>
      <c r="F183" s="12"/>
      <c r="G183" s="12"/>
      <c r="H183" s="12"/>
      <c r="I183" s="12"/>
      <c r="J183" s="12"/>
      <c r="K183" s="12"/>
      <c r="L183" s="12"/>
      <c r="M183" s="12"/>
      <c r="N183" s="12"/>
      <c r="O183" s="107"/>
      <c r="P183" s="105"/>
      <c r="Q183" s="105"/>
      <c r="R183" s="107"/>
      <c r="S183" s="107"/>
      <c r="T183" s="107"/>
      <c r="U183" s="107"/>
      <c r="V183" s="107"/>
      <c r="W183" s="107"/>
      <c r="X183" s="105"/>
      <c r="Y183" s="105"/>
    </row>
    <row r="184" spans="2:25" x14ac:dyDescent="0.25">
      <c r="B184" s="12"/>
      <c r="C184" s="12"/>
      <c r="D184" s="12"/>
      <c r="E184" s="12"/>
      <c r="F184" s="12"/>
      <c r="G184" s="12"/>
      <c r="H184" s="12"/>
      <c r="I184" s="12"/>
      <c r="J184" s="12"/>
      <c r="K184" s="12"/>
      <c r="L184" s="12"/>
      <c r="M184" s="12"/>
      <c r="N184" s="12"/>
      <c r="O184" s="107"/>
      <c r="P184" s="105"/>
      <c r="Q184" s="105"/>
      <c r="R184" s="107"/>
      <c r="S184" s="107"/>
      <c r="T184" s="107"/>
      <c r="U184" s="107"/>
      <c r="V184" s="107"/>
      <c r="W184" s="107"/>
      <c r="X184" s="105"/>
      <c r="Y184" s="105"/>
    </row>
    <row r="185" spans="2:25" x14ac:dyDescent="0.25">
      <c r="B185" s="12"/>
      <c r="C185" s="12"/>
      <c r="D185" s="12"/>
      <c r="E185" s="12"/>
      <c r="F185" s="12"/>
      <c r="G185" s="12"/>
      <c r="H185" s="12"/>
      <c r="I185" s="12"/>
      <c r="J185" s="12"/>
      <c r="K185" s="12"/>
      <c r="L185" s="12"/>
      <c r="M185" s="12"/>
      <c r="N185" s="12"/>
      <c r="O185" s="107"/>
      <c r="P185" s="105"/>
      <c r="Q185" s="105"/>
      <c r="R185" s="107"/>
      <c r="S185" s="107"/>
      <c r="T185" s="107"/>
      <c r="U185" s="107"/>
      <c r="V185" s="107"/>
      <c r="W185" s="107"/>
      <c r="X185" s="105"/>
      <c r="Y185" s="105"/>
    </row>
    <row r="186" spans="2:25" x14ac:dyDescent="0.25">
      <c r="B186" s="12"/>
      <c r="C186" s="12"/>
      <c r="D186" s="12"/>
      <c r="E186" s="12"/>
      <c r="F186" s="12"/>
      <c r="G186" s="12"/>
      <c r="H186" s="12"/>
      <c r="I186" s="12"/>
      <c r="J186" s="12"/>
      <c r="K186" s="12"/>
      <c r="L186" s="12"/>
      <c r="M186" s="12"/>
      <c r="N186" s="12"/>
      <c r="O186" s="107"/>
      <c r="P186" s="105"/>
      <c r="Q186" s="105"/>
      <c r="R186" s="107"/>
      <c r="S186" s="107"/>
      <c r="T186" s="107"/>
      <c r="U186" s="107"/>
      <c r="V186" s="107"/>
      <c r="W186" s="107"/>
      <c r="X186" s="105"/>
      <c r="Y186" s="105"/>
    </row>
    <row r="187" spans="2:25" x14ac:dyDescent="0.25">
      <c r="B187" s="12"/>
      <c r="C187" s="12"/>
      <c r="D187" s="12"/>
      <c r="E187" s="12"/>
      <c r="F187" s="12"/>
      <c r="G187" s="12"/>
      <c r="H187" s="12"/>
      <c r="I187" s="12"/>
      <c r="J187" s="12"/>
      <c r="K187" s="12"/>
      <c r="L187" s="12"/>
      <c r="M187" s="12"/>
      <c r="N187" s="12"/>
      <c r="O187" s="107"/>
      <c r="P187" s="105"/>
      <c r="Q187" s="105"/>
      <c r="R187" s="107"/>
      <c r="S187" s="107"/>
      <c r="T187" s="107"/>
      <c r="U187" s="107"/>
      <c r="V187" s="107"/>
      <c r="W187" s="107"/>
      <c r="X187" s="105"/>
      <c r="Y187" s="105"/>
    </row>
    <row r="188" spans="2:25" x14ac:dyDescent="0.25">
      <c r="B188" s="12"/>
      <c r="C188" s="12"/>
      <c r="D188" s="12"/>
      <c r="E188" s="12"/>
      <c r="F188" s="12"/>
      <c r="G188" s="12"/>
      <c r="H188" s="12"/>
      <c r="I188" s="12"/>
      <c r="J188" s="12"/>
      <c r="K188" s="12"/>
      <c r="L188" s="12"/>
      <c r="M188" s="12"/>
      <c r="N188" s="12"/>
      <c r="O188" s="107"/>
      <c r="P188" s="105"/>
      <c r="Q188" s="105"/>
      <c r="R188" s="107"/>
      <c r="S188" s="107"/>
      <c r="T188" s="107"/>
      <c r="U188" s="107"/>
      <c r="V188" s="107"/>
      <c r="W188" s="107"/>
      <c r="X188" s="105"/>
      <c r="Y188" s="105"/>
    </row>
    <row r="189" spans="2:25" x14ac:dyDescent="0.25">
      <c r="B189" s="12"/>
      <c r="C189" s="12"/>
      <c r="D189" s="12"/>
      <c r="E189" s="12"/>
      <c r="F189" s="12"/>
      <c r="G189" s="12"/>
      <c r="H189" s="12"/>
      <c r="I189" s="12"/>
      <c r="J189" s="12"/>
      <c r="K189" s="12"/>
      <c r="L189" s="12"/>
      <c r="M189" s="12"/>
      <c r="N189" s="12"/>
      <c r="O189" s="107"/>
      <c r="P189" s="105"/>
      <c r="Q189" s="105"/>
      <c r="R189" s="107"/>
      <c r="S189" s="107"/>
      <c r="T189" s="107"/>
      <c r="U189" s="107"/>
      <c r="V189" s="107"/>
      <c r="W189" s="107"/>
      <c r="X189" s="105"/>
      <c r="Y189" s="105"/>
    </row>
    <row r="190" spans="2:25" x14ac:dyDescent="0.25">
      <c r="B190" s="12"/>
      <c r="C190" s="12"/>
      <c r="D190" s="12"/>
      <c r="E190" s="12"/>
      <c r="F190" s="12"/>
      <c r="G190" s="12"/>
      <c r="H190" s="12"/>
      <c r="I190" s="12"/>
      <c r="J190" s="12"/>
      <c r="K190" s="12"/>
      <c r="L190" s="12"/>
      <c r="M190" s="12"/>
      <c r="N190" s="12"/>
      <c r="O190" s="107"/>
      <c r="P190" s="105"/>
      <c r="Q190" s="105"/>
      <c r="R190" s="107"/>
      <c r="S190" s="107"/>
      <c r="T190" s="107"/>
      <c r="U190" s="107"/>
      <c r="V190" s="107"/>
      <c r="W190" s="107"/>
      <c r="X190" s="105"/>
      <c r="Y190" s="105"/>
    </row>
    <row r="191" spans="2:25" x14ac:dyDescent="0.25">
      <c r="B191" s="12"/>
      <c r="C191" s="12"/>
      <c r="D191" s="12"/>
      <c r="E191" s="12"/>
      <c r="F191" s="12"/>
      <c r="G191" s="12"/>
      <c r="H191" s="12"/>
      <c r="I191" s="12"/>
      <c r="J191" s="12"/>
      <c r="K191" s="12"/>
      <c r="L191" s="12"/>
      <c r="M191" s="12"/>
      <c r="N191" s="12"/>
      <c r="O191" s="107"/>
      <c r="P191" s="105"/>
      <c r="Q191" s="105"/>
      <c r="R191" s="107"/>
      <c r="S191" s="107"/>
      <c r="T191" s="107"/>
      <c r="U191" s="107"/>
      <c r="V191" s="107"/>
      <c r="W191" s="107"/>
      <c r="X191" s="105"/>
      <c r="Y191" s="105"/>
    </row>
    <row r="192" spans="2:25" x14ac:dyDescent="0.25">
      <c r="B192" s="12"/>
      <c r="C192" s="12"/>
      <c r="D192" s="12"/>
      <c r="E192" s="12"/>
      <c r="F192" s="12"/>
      <c r="G192" s="12"/>
      <c r="H192" s="12"/>
      <c r="I192" s="12"/>
      <c r="J192" s="12"/>
      <c r="K192" s="12"/>
      <c r="L192" s="12"/>
      <c r="M192" s="12"/>
      <c r="N192" s="12"/>
      <c r="O192" s="107"/>
      <c r="P192" s="105"/>
      <c r="Q192" s="105"/>
      <c r="R192" s="107"/>
      <c r="S192" s="107"/>
      <c r="T192" s="107"/>
      <c r="U192" s="107"/>
      <c r="V192" s="107"/>
      <c r="W192" s="107"/>
      <c r="X192" s="105"/>
      <c r="Y192" s="105"/>
    </row>
    <row r="193" spans="2:25" x14ac:dyDescent="0.25">
      <c r="B193" s="12"/>
      <c r="C193" s="12"/>
      <c r="D193" s="12"/>
      <c r="E193" s="12"/>
      <c r="F193" s="12"/>
      <c r="G193" s="12"/>
      <c r="H193" s="12"/>
      <c r="I193" s="12"/>
      <c r="J193" s="12"/>
      <c r="K193" s="12"/>
      <c r="L193" s="12"/>
      <c r="M193" s="12"/>
      <c r="N193" s="12"/>
      <c r="O193" s="107"/>
      <c r="P193" s="105"/>
      <c r="Q193" s="105"/>
      <c r="R193" s="107"/>
      <c r="S193" s="107"/>
      <c r="T193" s="107"/>
      <c r="U193" s="107"/>
      <c r="V193" s="107"/>
      <c r="W193" s="107"/>
      <c r="X193" s="105"/>
      <c r="Y193" s="105"/>
    </row>
    <row r="194" spans="2:25" x14ac:dyDescent="0.25">
      <c r="B194" s="12"/>
      <c r="C194" s="12"/>
      <c r="D194" s="12"/>
      <c r="E194" s="12"/>
      <c r="F194" s="12"/>
      <c r="G194" s="12"/>
      <c r="H194" s="12"/>
      <c r="I194" s="12"/>
      <c r="J194" s="12"/>
      <c r="K194" s="12"/>
      <c r="L194" s="12"/>
      <c r="M194" s="12"/>
      <c r="N194" s="12"/>
      <c r="O194" s="107"/>
      <c r="P194" s="105"/>
      <c r="Q194" s="105"/>
      <c r="R194" s="107"/>
      <c r="S194" s="107"/>
      <c r="T194" s="107"/>
      <c r="U194" s="107"/>
      <c r="V194" s="107"/>
      <c r="W194" s="107"/>
      <c r="X194" s="105"/>
      <c r="Y194" s="105"/>
    </row>
    <row r="195" spans="2:25" x14ac:dyDescent="0.25">
      <c r="B195" s="12"/>
      <c r="C195" s="12"/>
      <c r="D195" s="12"/>
      <c r="E195" s="12"/>
      <c r="F195" s="12"/>
      <c r="G195" s="12"/>
      <c r="H195" s="12"/>
      <c r="I195" s="12"/>
      <c r="J195" s="12"/>
      <c r="K195" s="12"/>
      <c r="L195" s="12"/>
      <c r="M195" s="12"/>
      <c r="N195" s="12"/>
      <c r="O195" s="107"/>
      <c r="P195" s="105"/>
      <c r="Q195" s="105"/>
      <c r="R195" s="107"/>
      <c r="S195" s="107"/>
      <c r="T195" s="107"/>
      <c r="U195" s="107"/>
      <c r="V195" s="107"/>
      <c r="W195" s="107"/>
      <c r="X195" s="105"/>
      <c r="Y195" s="105"/>
    </row>
    <row r="196" spans="2:25" x14ac:dyDescent="0.25">
      <c r="B196" s="12"/>
      <c r="C196" s="12"/>
      <c r="D196" s="12"/>
      <c r="E196" s="12"/>
      <c r="F196" s="12"/>
      <c r="G196" s="12"/>
      <c r="H196" s="12"/>
      <c r="I196" s="12"/>
      <c r="J196" s="12"/>
      <c r="K196" s="12"/>
      <c r="L196" s="12"/>
      <c r="M196" s="12"/>
      <c r="N196" s="12"/>
      <c r="O196" s="107"/>
      <c r="P196" s="105"/>
      <c r="Q196" s="105"/>
      <c r="R196" s="107"/>
      <c r="S196" s="107"/>
      <c r="T196" s="107"/>
      <c r="U196" s="107"/>
      <c r="V196" s="107"/>
      <c r="W196" s="107"/>
      <c r="X196" s="105"/>
      <c r="Y196" s="105"/>
    </row>
    <row r="197" spans="2:25" x14ac:dyDescent="0.25">
      <c r="B197" s="12"/>
      <c r="C197" s="12"/>
      <c r="D197" s="12"/>
      <c r="E197" s="12"/>
      <c r="F197" s="12"/>
      <c r="G197" s="12"/>
      <c r="H197" s="12"/>
      <c r="I197" s="12"/>
      <c r="J197" s="12"/>
      <c r="K197" s="12"/>
      <c r="L197" s="12"/>
      <c r="M197" s="12"/>
      <c r="N197" s="12"/>
      <c r="O197" s="107"/>
      <c r="P197" s="105"/>
      <c r="Q197" s="105"/>
      <c r="R197" s="107"/>
      <c r="S197" s="107"/>
      <c r="T197" s="107"/>
      <c r="U197" s="107"/>
      <c r="V197" s="107"/>
      <c r="W197" s="107"/>
      <c r="X197" s="105"/>
      <c r="Y197" s="105"/>
    </row>
    <row r="198" spans="2:25" x14ac:dyDescent="0.25">
      <c r="B198" s="12"/>
      <c r="C198" s="12"/>
      <c r="D198" s="12"/>
      <c r="E198" s="12"/>
      <c r="F198" s="12"/>
      <c r="G198" s="12"/>
      <c r="H198" s="12"/>
      <c r="I198" s="12"/>
      <c r="J198" s="12"/>
      <c r="K198" s="12"/>
      <c r="L198" s="12"/>
      <c r="M198" s="12"/>
      <c r="N198" s="12"/>
      <c r="O198" s="107"/>
      <c r="P198" s="105"/>
      <c r="Q198" s="105"/>
      <c r="R198" s="107"/>
      <c r="S198" s="107"/>
      <c r="T198" s="107"/>
      <c r="U198" s="107"/>
      <c r="V198" s="107"/>
      <c r="W198" s="107"/>
      <c r="X198" s="105"/>
      <c r="Y198" s="105"/>
    </row>
    <row r="199" spans="2:25" x14ac:dyDescent="0.25">
      <c r="B199" s="12"/>
      <c r="C199" s="12"/>
      <c r="D199" s="12"/>
      <c r="E199" s="12"/>
      <c r="F199" s="12"/>
      <c r="G199" s="12"/>
      <c r="H199" s="12"/>
      <c r="I199" s="12"/>
      <c r="J199" s="12"/>
      <c r="K199" s="12"/>
      <c r="L199" s="12"/>
      <c r="M199" s="12"/>
      <c r="N199" s="12"/>
      <c r="O199" s="107"/>
      <c r="P199" s="105"/>
      <c r="Q199" s="105"/>
      <c r="R199" s="107"/>
      <c r="S199" s="107"/>
      <c r="T199" s="107"/>
      <c r="U199" s="107"/>
      <c r="V199" s="107"/>
      <c r="W199" s="107"/>
      <c r="X199" s="105"/>
      <c r="Y199" s="105"/>
    </row>
    <row r="200" spans="2:25" x14ac:dyDescent="0.25">
      <c r="B200" s="12"/>
      <c r="C200" s="12"/>
      <c r="D200" s="12"/>
      <c r="E200" s="12"/>
      <c r="F200" s="12"/>
      <c r="G200" s="12"/>
      <c r="H200" s="12"/>
      <c r="I200" s="12"/>
      <c r="J200" s="12"/>
      <c r="K200" s="12"/>
      <c r="L200" s="12"/>
      <c r="M200" s="12"/>
      <c r="N200" s="12"/>
      <c r="O200" s="107"/>
      <c r="P200" s="105"/>
      <c r="Q200" s="105"/>
      <c r="R200" s="107"/>
      <c r="S200" s="107"/>
      <c r="T200" s="107"/>
      <c r="U200" s="107"/>
      <c r="V200" s="107"/>
      <c r="W200" s="107"/>
      <c r="X200" s="105"/>
      <c r="Y200" s="105"/>
    </row>
    <row r="201" spans="2:25" x14ac:dyDescent="0.25">
      <c r="B201" s="12"/>
      <c r="C201" s="12"/>
      <c r="D201" s="12"/>
      <c r="E201" s="12"/>
      <c r="F201" s="12"/>
      <c r="G201" s="12"/>
      <c r="H201" s="12"/>
      <c r="I201" s="12"/>
      <c r="J201" s="12"/>
      <c r="K201" s="12"/>
      <c r="L201" s="12"/>
      <c r="M201" s="12"/>
      <c r="N201" s="12"/>
      <c r="O201" s="107"/>
      <c r="P201" s="105"/>
      <c r="Q201" s="105"/>
      <c r="R201" s="107"/>
      <c r="S201" s="107"/>
      <c r="T201" s="107"/>
      <c r="U201" s="107"/>
      <c r="V201" s="107"/>
      <c r="W201" s="107"/>
      <c r="X201" s="105"/>
      <c r="Y201" s="105"/>
    </row>
    <row r="202" spans="2:25" x14ac:dyDescent="0.25">
      <c r="B202" s="12"/>
      <c r="C202" s="12"/>
      <c r="D202" s="12"/>
      <c r="E202" s="12"/>
      <c r="F202" s="12"/>
      <c r="G202" s="12"/>
      <c r="H202" s="12"/>
      <c r="I202" s="12"/>
      <c r="J202" s="12"/>
      <c r="K202" s="12"/>
      <c r="L202" s="12"/>
      <c r="M202" s="12"/>
      <c r="N202" s="12"/>
      <c r="O202" s="107"/>
      <c r="P202" s="105"/>
      <c r="Q202" s="105"/>
      <c r="R202" s="107"/>
      <c r="S202" s="107"/>
      <c r="T202" s="107"/>
      <c r="U202" s="107"/>
      <c r="V202" s="107"/>
      <c r="W202" s="107"/>
      <c r="X202" s="105"/>
      <c r="Y202" s="105"/>
    </row>
    <row r="203" spans="2:25" x14ac:dyDescent="0.25">
      <c r="B203" s="12"/>
      <c r="C203" s="12"/>
      <c r="D203" s="12"/>
      <c r="E203" s="12"/>
      <c r="F203" s="12"/>
      <c r="G203" s="12"/>
      <c r="H203" s="12"/>
      <c r="I203" s="12"/>
      <c r="J203" s="12"/>
      <c r="K203" s="12"/>
      <c r="L203" s="12"/>
      <c r="M203" s="12"/>
      <c r="N203" s="12"/>
      <c r="O203" s="107"/>
      <c r="P203" s="105"/>
      <c r="Q203" s="105"/>
      <c r="R203" s="107"/>
      <c r="S203" s="107"/>
      <c r="T203" s="107"/>
      <c r="U203" s="107"/>
      <c r="V203" s="107"/>
      <c r="W203" s="107"/>
      <c r="X203" s="105"/>
      <c r="Y203" s="105"/>
    </row>
    <row r="204" spans="2:25" x14ac:dyDescent="0.25">
      <c r="B204" s="12"/>
      <c r="C204" s="12"/>
      <c r="D204" s="12"/>
      <c r="E204" s="12"/>
      <c r="F204" s="12"/>
      <c r="G204" s="12"/>
      <c r="H204" s="12"/>
      <c r="I204" s="12"/>
      <c r="J204" s="12"/>
      <c r="K204" s="12"/>
      <c r="L204" s="12"/>
      <c r="M204" s="12"/>
      <c r="N204" s="12"/>
      <c r="O204" s="107"/>
      <c r="P204" s="105"/>
      <c r="Q204" s="105"/>
      <c r="R204" s="107"/>
      <c r="S204" s="107"/>
      <c r="T204" s="107"/>
      <c r="U204" s="107"/>
      <c r="V204" s="107"/>
      <c r="W204" s="107"/>
      <c r="X204" s="105"/>
      <c r="Y204" s="105"/>
    </row>
    <row r="205" spans="2:25" x14ac:dyDescent="0.25">
      <c r="B205" s="12"/>
      <c r="C205" s="12"/>
      <c r="D205" s="12"/>
      <c r="E205" s="12"/>
      <c r="F205" s="12"/>
      <c r="G205" s="12"/>
      <c r="H205" s="12"/>
      <c r="I205" s="12"/>
      <c r="J205" s="12"/>
      <c r="K205" s="12"/>
      <c r="L205" s="12"/>
      <c r="M205" s="12"/>
      <c r="N205" s="12"/>
      <c r="O205" s="107"/>
      <c r="P205" s="105"/>
      <c r="Q205" s="105"/>
      <c r="R205" s="107"/>
      <c r="S205" s="107"/>
      <c r="T205" s="107"/>
      <c r="U205" s="107"/>
      <c r="V205" s="107"/>
      <c r="W205" s="107"/>
      <c r="X205" s="105"/>
      <c r="Y205" s="105"/>
    </row>
    <row r="206" spans="2:25" x14ac:dyDescent="0.25">
      <c r="B206" s="12"/>
      <c r="C206" s="12"/>
      <c r="D206" s="12"/>
      <c r="E206" s="12"/>
      <c r="F206" s="12"/>
      <c r="G206" s="12"/>
      <c r="H206" s="12"/>
      <c r="I206" s="12"/>
      <c r="J206" s="12"/>
      <c r="K206" s="12"/>
      <c r="L206" s="12"/>
      <c r="M206" s="12"/>
      <c r="N206" s="12"/>
      <c r="O206" s="107"/>
      <c r="P206" s="105"/>
      <c r="Q206" s="105"/>
      <c r="R206" s="107"/>
      <c r="S206" s="107"/>
      <c r="T206" s="107"/>
      <c r="U206" s="107"/>
      <c r="V206" s="107"/>
      <c r="W206" s="107"/>
      <c r="X206" s="105"/>
      <c r="Y206" s="105"/>
    </row>
    <row r="207" spans="2:25" x14ac:dyDescent="0.25">
      <c r="B207" s="12"/>
      <c r="C207" s="12"/>
      <c r="D207" s="12"/>
      <c r="E207" s="12"/>
      <c r="F207" s="12"/>
      <c r="G207" s="12"/>
      <c r="H207" s="12"/>
      <c r="I207" s="12"/>
      <c r="J207" s="12"/>
      <c r="K207" s="12"/>
      <c r="L207" s="12"/>
      <c r="M207" s="12"/>
      <c r="N207" s="12"/>
      <c r="O207" s="107"/>
      <c r="P207" s="105"/>
      <c r="Q207" s="105"/>
      <c r="R207" s="107"/>
      <c r="S207" s="107"/>
      <c r="T207" s="107"/>
      <c r="U207" s="107"/>
      <c r="V207" s="107"/>
      <c r="W207" s="107"/>
      <c r="X207" s="105"/>
      <c r="Y207" s="105"/>
    </row>
    <row r="208" spans="2:25" x14ac:dyDescent="0.25">
      <c r="B208" s="12"/>
      <c r="C208" s="12"/>
      <c r="D208" s="12"/>
      <c r="E208" s="12"/>
      <c r="F208" s="12"/>
      <c r="G208" s="12"/>
      <c r="H208" s="12"/>
      <c r="I208" s="12"/>
      <c r="J208" s="12"/>
      <c r="K208" s="12"/>
      <c r="L208" s="12"/>
      <c r="M208" s="12"/>
      <c r="N208" s="12"/>
      <c r="O208" s="107"/>
      <c r="P208" s="105"/>
      <c r="Q208" s="105"/>
      <c r="R208" s="107"/>
      <c r="S208" s="107"/>
      <c r="T208" s="107"/>
      <c r="U208" s="107"/>
      <c r="V208" s="107"/>
      <c r="W208" s="107"/>
      <c r="X208" s="105"/>
      <c r="Y208" s="105"/>
    </row>
    <row r="209" spans="2:25" x14ac:dyDescent="0.25">
      <c r="B209" s="12"/>
      <c r="C209" s="12"/>
      <c r="D209" s="12"/>
      <c r="E209" s="12"/>
      <c r="F209" s="12"/>
      <c r="G209" s="12"/>
      <c r="H209" s="12"/>
      <c r="I209" s="12"/>
      <c r="J209" s="12"/>
      <c r="K209" s="12"/>
      <c r="L209" s="12"/>
      <c r="M209" s="12"/>
      <c r="N209" s="12"/>
      <c r="O209" s="107"/>
      <c r="P209" s="105"/>
      <c r="Q209" s="105"/>
      <c r="R209" s="107"/>
      <c r="S209" s="107"/>
      <c r="T209" s="107"/>
      <c r="U209" s="107"/>
      <c r="V209" s="107"/>
      <c r="W209" s="107"/>
      <c r="X209" s="105"/>
      <c r="Y209" s="105"/>
    </row>
    <row r="210" spans="2:25" x14ac:dyDescent="0.25">
      <c r="B210" s="12"/>
      <c r="C210" s="12"/>
      <c r="D210" s="12"/>
      <c r="E210" s="12"/>
      <c r="F210" s="12"/>
      <c r="G210" s="12"/>
      <c r="H210" s="12"/>
      <c r="I210" s="12"/>
      <c r="J210" s="12"/>
      <c r="K210" s="12"/>
      <c r="L210" s="12"/>
      <c r="M210" s="12"/>
      <c r="N210" s="12"/>
      <c r="O210" s="107"/>
      <c r="P210" s="105"/>
      <c r="Q210" s="105"/>
      <c r="R210" s="107"/>
      <c r="S210" s="107"/>
      <c r="T210" s="107"/>
      <c r="U210" s="107"/>
      <c r="V210" s="107"/>
      <c r="W210" s="107"/>
      <c r="X210" s="105"/>
      <c r="Y210" s="105"/>
    </row>
    <row r="211" spans="2:25" x14ac:dyDescent="0.25">
      <c r="B211" s="12"/>
      <c r="C211" s="12"/>
      <c r="D211" s="12"/>
      <c r="E211" s="12"/>
      <c r="F211" s="12"/>
      <c r="G211" s="12"/>
      <c r="H211" s="12"/>
      <c r="I211" s="12"/>
      <c r="J211" s="12"/>
      <c r="K211" s="12"/>
      <c r="L211" s="12"/>
      <c r="M211" s="12"/>
      <c r="N211" s="12"/>
      <c r="O211" s="107"/>
      <c r="P211" s="105"/>
      <c r="Q211" s="105"/>
      <c r="R211" s="107"/>
      <c r="S211" s="107"/>
      <c r="T211" s="107"/>
      <c r="U211" s="107"/>
      <c r="V211" s="107"/>
      <c r="W211" s="107"/>
      <c r="X211" s="105"/>
      <c r="Y211" s="105"/>
    </row>
    <row r="212" spans="2:25" x14ac:dyDescent="0.25">
      <c r="B212" s="12"/>
      <c r="C212" s="12"/>
      <c r="D212" s="12"/>
      <c r="E212" s="12"/>
      <c r="F212" s="12"/>
      <c r="G212" s="12"/>
      <c r="H212" s="12"/>
      <c r="I212" s="12"/>
      <c r="J212" s="12"/>
      <c r="K212" s="12"/>
      <c r="L212" s="12"/>
      <c r="M212" s="12"/>
      <c r="N212" s="12"/>
      <c r="O212" s="107"/>
      <c r="P212" s="105"/>
      <c r="Q212" s="105"/>
      <c r="R212" s="107"/>
      <c r="S212" s="107"/>
      <c r="T212" s="107"/>
      <c r="U212" s="107"/>
      <c r="V212" s="107"/>
      <c r="W212" s="107"/>
      <c r="X212" s="105"/>
      <c r="Y212" s="105"/>
    </row>
    <row r="213" spans="2:25" x14ac:dyDescent="0.25">
      <c r="B213" s="12"/>
      <c r="C213" s="12"/>
      <c r="D213" s="12"/>
      <c r="E213" s="12"/>
      <c r="F213" s="12"/>
      <c r="G213" s="12"/>
      <c r="H213" s="12"/>
      <c r="I213" s="12"/>
      <c r="J213" s="12"/>
      <c r="K213" s="12"/>
      <c r="L213" s="12"/>
      <c r="M213" s="12"/>
      <c r="N213" s="12"/>
      <c r="O213" s="107"/>
      <c r="P213" s="105"/>
      <c r="Q213" s="105"/>
      <c r="R213" s="107"/>
      <c r="S213" s="107"/>
      <c r="T213" s="107"/>
      <c r="U213" s="107"/>
      <c r="V213" s="107"/>
      <c r="W213" s="107"/>
      <c r="X213" s="105"/>
      <c r="Y213" s="105"/>
    </row>
    <row r="214" spans="2:25" x14ac:dyDescent="0.25">
      <c r="B214" s="12"/>
      <c r="C214" s="12"/>
      <c r="D214" s="12"/>
      <c r="E214" s="12"/>
      <c r="F214" s="12"/>
      <c r="G214" s="12"/>
      <c r="H214" s="12"/>
      <c r="I214" s="12"/>
      <c r="J214" s="12"/>
      <c r="K214" s="12"/>
      <c r="L214" s="12"/>
      <c r="M214" s="12"/>
      <c r="N214" s="12"/>
      <c r="O214" s="107"/>
      <c r="P214" s="105"/>
      <c r="Q214" s="105"/>
      <c r="R214" s="107"/>
      <c r="S214" s="107"/>
      <c r="T214" s="107"/>
      <c r="U214" s="107"/>
      <c r="V214" s="107"/>
      <c r="W214" s="107"/>
      <c r="X214" s="105"/>
      <c r="Y214" s="105"/>
    </row>
    <row r="215" spans="2:25" x14ac:dyDescent="0.25">
      <c r="B215" s="12"/>
      <c r="C215" s="12"/>
      <c r="D215" s="12"/>
      <c r="E215" s="12"/>
      <c r="F215" s="12"/>
      <c r="G215" s="12"/>
      <c r="H215" s="12"/>
      <c r="I215" s="12"/>
      <c r="J215" s="12"/>
      <c r="K215" s="12"/>
      <c r="L215" s="12"/>
      <c r="M215" s="12"/>
      <c r="N215" s="12"/>
      <c r="O215" s="107"/>
      <c r="P215" s="105"/>
      <c r="Q215" s="105"/>
      <c r="R215" s="107"/>
      <c r="S215" s="107"/>
      <c r="T215" s="107"/>
      <c r="U215" s="107"/>
      <c r="V215" s="107"/>
      <c r="W215" s="107"/>
      <c r="X215" s="105"/>
      <c r="Y215" s="105"/>
    </row>
    <row r="216" spans="2:25" x14ac:dyDescent="0.25">
      <c r="B216" s="12"/>
      <c r="C216" s="12"/>
      <c r="D216" s="12"/>
      <c r="E216" s="12"/>
      <c r="F216" s="12"/>
      <c r="G216" s="12"/>
      <c r="H216" s="12"/>
      <c r="I216" s="12"/>
      <c r="J216" s="12"/>
      <c r="K216" s="12"/>
      <c r="L216" s="12"/>
      <c r="M216" s="12"/>
      <c r="N216" s="12"/>
      <c r="O216" s="107"/>
      <c r="P216" s="105"/>
      <c r="Q216" s="105"/>
      <c r="R216" s="107"/>
      <c r="S216" s="107"/>
      <c r="T216" s="107"/>
      <c r="U216" s="107"/>
      <c r="V216" s="107"/>
      <c r="W216" s="107"/>
      <c r="X216" s="105"/>
      <c r="Y216" s="105"/>
    </row>
    <row r="217" spans="2:25" x14ac:dyDescent="0.25">
      <c r="B217" s="12"/>
      <c r="C217" s="12"/>
      <c r="D217" s="12"/>
      <c r="E217" s="12"/>
      <c r="F217" s="12"/>
      <c r="G217" s="12"/>
      <c r="H217" s="12"/>
      <c r="I217" s="12"/>
      <c r="J217" s="12"/>
      <c r="K217" s="12"/>
      <c r="L217" s="12"/>
      <c r="M217" s="12"/>
      <c r="N217" s="12"/>
      <c r="O217" s="107"/>
      <c r="P217" s="105"/>
      <c r="Q217" s="105"/>
      <c r="R217" s="107"/>
      <c r="S217" s="107"/>
      <c r="T217" s="107"/>
      <c r="U217" s="107"/>
      <c r="V217" s="107"/>
      <c r="W217" s="107"/>
      <c r="X217" s="105"/>
      <c r="Y217" s="105"/>
    </row>
    <row r="218" spans="2:25" x14ac:dyDescent="0.25">
      <c r="B218" s="12"/>
      <c r="C218" s="12"/>
      <c r="D218" s="12"/>
      <c r="E218" s="12"/>
      <c r="F218" s="12"/>
      <c r="G218" s="12"/>
      <c r="H218" s="12"/>
      <c r="I218" s="12"/>
      <c r="J218" s="12"/>
      <c r="K218" s="12"/>
      <c r="L218" s="12"/>
      <c r="M218" s="12"/>
      <c r="N218" s="12"/>
      <c r="O218" s="107"/>
      <c r="P218" s="105"/>
      <c r="Q218" s="105"/>
      <c r="R218" s="107"/>
      <c r="S218" s="107"/>
      <c r="T218" s="107"/>
      <c r="U218" s="107"/>
      <c r="V218" s="107"/>
      <c r="W218" s="107"/>
      <c r="X218" s="105"/>
      <c r="Y218" s="105"/>
    </row>
    <row r="219" spans="2:25" x14ac:dyDescent="0.25">
      <c r="B219" s="12"/>
      <c r="C219" s="12"/>
      <c r="D219" s="12"/>
      <c r="E219" s="12"/>
      <c r="F219" s="12"/>
      <c r="G219" s="12"/>
      <c r="H219" s="12"/>
      <c r="I219" s="12"/>
      <c r="J219" s="12"/>
      <c r="K219" s="12"/>
      <c r="L219" s="12"/>
      <c r="M219" s="12"/>
      <c r="N219" s="12"/>
      <c r="O219" s="107"/>
      <c r="P219" s="105"/>
      <c r="Q219" s="105"/>
      <c r="R219" s="107"/>
      <c r="S219" s="107"/>
      <c r="T219" s="107"/>
      <c r="U219" s="107"/>
      <c r="V219" s="107"/>
      <c r="W219" s="107"/>
      <c r="X219" s="105"/>
      <c r="Y219" s="105"/>
    </row>
    <row r="220" spans="2:25" x14ac:dyDescent="0.25">
      <c r="B220" s="12"/>
      <c r="C220" s="12"/>
      <c r="D220" s="12"/>
      <c r="E220" s="12"/>
      <c r="F220" s="12"/>
      <c r="G220" s="12"/>
      <c r="H220" s="12"/>
      <c r="I220" s="12"/>
      <c r="J220" s="12"/>
      <c r="K220" s="12"/>
      <c r="L220" s="12"/>
      <c r="M220" s="12"/>
      <c r="N220" s="12"/>
      <c r="O220" s="107"/>
      <c r="P220" s="105"/>
      <c r="Q220" s="105"/>
      <c r="R220" s="107"/>
      <c r="S220" s="107"/>
      <c r="T220" s="107"/>
      <c r="U220" s="107"/>
      <c r="V220" s="107"/>
      <c r="W220" s="107"/>
      <c r="X220" s="105"/>
      <c r="Y220" s="105"/>
    </row>
    <row r="221" spans="2:25" x14ac:dyDescent="0.25">
      <c r="B221" s="12"/>
      <c r="C221" s="12"/>
      <c r="D221" s="12"/>
      <c r="E221" s="12"/>
      <c r="F221" s="12"/>
      <c r="G221" s="12"/>
      <c r="H221" s="12"/>
      <c r="I221" s="12"/>
      <c r="J221" s="12"/>
      <c r="K221" s="12"/>
      <c r="L221" s="12"/>
      <c r="M221" s="12"/>
      <c r="N221" s="12"/>
      <c r="O221" s="107"/>
      <c r="P221" s="105"/>
      <c r="Q221" s="105"/>
      <c r="R221" s="107"/>
      <c r="S221" s="107"/>
      <c r="T221" s="107"/>
      <c r="U221" s="107"/>
      <c r="V221" s="107"/>
      <c r="W221" s="107"/>
      <c r="X221" s="105"/>
      <c r="Y221" s="105"/>
    </row>
    <row r="222" spans="2:25" x14ac:dyDescent="0.25">
      <c r="B222" s="12"/>
      <c r="C222" s="12"/>
      <c r="D222" s="12"/>
      <c r="E222" s="12"/>
      <c r="F222" s="12"/>
      <c r="G222" s="12"/>
      <c r="H222" s="12"/>
      <c r="I222" s="12"/>
      <c r="J222" s="12"/>
      <c r="K222" s="12"/>
      <c r="L222" s="12"/>
      <c r="M222" s="12"/>
      <c r="N222" s="12"/>
      <c r="O222" s="107"/>
      <c r="P222" s="105"/>
      <c r="Q222" s="105"/>
      <c r="R222" s="107"/>
      <c r="S222" s="107"/>
      <c r="T222" s="107"/>
      <c r="U222" s="107"/>
      <c r="V222" s="107"/>
      <c r="W222" s="107"/>
      <c r="X222" s="105"/>
      <c r="Y222" s="105"/>
    </row>
    <row r="223" spans="2:25" x14ac:dyDescent="0.25">
      <c r="B223" s="12"/>
      <c r="C223" s="12"/>
      <c r="D223" s="12"/>
      <c r="E223" s="12"/>
      <c r="F223" s="12"/>
      <c r="G223" s="12"/>
      <c r="H223" s="12"/>
      <c r="I223" s="12"/>
      <c r="J223" s="12"/>
      <c r="K223" s="12"/>
      <c r="L223" s="12"/>
      <c r="M223" s="12"/>
      <c r="N223" s="12"/>
      <c r="O223" s="107"/>
      <c r="P223" s="105"/>
      <c r="Q223" s="105"/>
      <c r="R223" s="107"/>
      <c r="S223" s="107"/>
      <c r="T223" s="107"/>
      <c r="U223" s="107"/>
      <c r="V223" s="107"/>
      <c r="W223" s="107"/>
      <c r="X223" s="105"/>
      <c r="Y223" s="105"/>
    </row>
    <row r="224" spans="2:25" x14ac:dyDescent="0.25">
      <c r="B224" s="12"/>
      <c r="C224" s="12"/>
      <c r="D224" s="12"/>
      <c r="E224" s="12"/>
      <c r="F224" s="12"/>
      <c r="G224" s="12"/>
      <c r="H224" s="12"/>
      <c r="I224" s="12"/>
      <c r="J224" s="12"/>
      <c r="K224" s="12"/>
      <c r="L224" s="12"/>
      <c r="M224" s="12"/>
      <c r="N224" s="12"/>
      <c r="O224" s="107"/>
      <c r="P224" s="105"/>
      <c r="Q224" s="105"/>
      <c r="R224" s="107"/>
      <c r="S224" s="107"/>
      <c r="T224" s="107"/>
      <c r="U224" s="107"/>
      <c r="V224" s="107"/>
      <c r="W224" s="107"/>
      <c r="X224" s="105"/>
      <c r="Y224" s="105"/>
    </row>
    <row r="225" spans="2:25" x14ac:dyDescent="0.25">
      <c r="B225" s="12"/>
      <c r="C225" s="12"/>
      <c r="D225" s="12"/>
      <c r="E225" s="12"/>
      <c r="F225" s="12"/>
      <c r="G225" s="12"/>
      <c r="H225" s="12"/>
      <c r="I225" s="12"/>
      <c r="J225" s="12"/>
      <c r="K225" s="12"/>
      <c r="L225" s="12"/>
      <c r="M225" s="12"/>
      <c r="N225" s="12"/>
      <c r="O225" s="107"/>
      <c r="P225" s="105"/>
      <c r="Q225" s="105"/>
      <c r="R225" s="107"/>
      <c r="S225" s="107"/>
      <c r="T225" s="107"/>
      <c r="U225" s="107"/>
      <c r="V225" s="107"/>
      <c r="W225" s="107"/>
      <c r="X225" s="105"/>
      <c r="Y225" s="105"/>
    </row>
    <row r="226" spans="2:25" x14ac:dyDescent="0.25">
      <c r="B226" s="12"/>
      <c r="C226" s="12"/>
      <c r="D226" s="12"/>
      <c r="E226" s="12"/>
      <c r="F226" s="12"/>
      <c r="G226" s="12"/>
      <c r="H226" s="12"/>
      <c r="I226" s="12"/>
      <c r="J226" s="12"/>
      <c r="K226" s="12"/>
      <c r="L226" s="12"/>
      <c r="M226" s="12"/>
      <c r="N226" s="12"/>
      <c r="O226" s="107"/>
      <c r="P226" s="105"/>
      <c r="Q226" s="105"/>
      <c r="R226" s="107"/>
      <c r="S226" s="107"/>
      <c r="T226" s="107"/>
      <c r="U226" s="107"/>
      <c r="V226" s="107"/>
      <c r="W226" s="107"/>
      <c r="X226" s="105"/>
      <c r="Y226" s="105"/>
    </row>
    <row r="227" spans="2:25" x14ac:dyDescent="0.25">
      <c r="B227" s="12"/>
      <c r="C227" s="12"/>
      <c r="D227" s="12"/>
      <c r="E227" s="12"/>
      <c r="F227" s="12"/>
      <c r="G227" s="12"/>
      <c r="H227" s="12"/>
      <c r="I227" s="12"/>
      <c r="J227" s="12"/>
      <c r="K227" s="12"/>
      <c r="L227" s="12"/>
      <c r="M227" s="12"/>
      <c r="N227" s="12"/>
      <c r="O227" s="107"/>
      <c r="P227" s="105"/>
      <c r="Q227" s="105"/>
      <c r="R227" s="107"/>
      <c r="S227" s="107"/>
      <c r="T227" s="107"/>
      <c r="U227" s="107"/>
      <c r="V227" s="107"/>
      <c r="W227" s="107"/>
      <c r="X227" s="105"/>
      <c r="Y227" s="105"/>
    </row>
    <row r="228" spans="2:25" x14ac:dyDescent="0.25">
      <c r="B228" s="12"/>
      <c r="C228" s="12"/>
      <c r="D228" s="12"/>
      <c r="E228" s="12"/>
      <c r="F228" s="12"/>
      <c r="G228" s="12"/>
      <c r="H228" s="12"/>
      <c r="I228" s="12"/>
      <c r="J228" s="12"/>
      <c r="K228" s="12"/>
      <c r="L228" s="12"/>
      <c r="M228" s="12"/>
      <c r="N228" s="12"/>
      <c r="O228" s="107"/>
      <c r="P228" s="105"/>
      <c r="Q228" s="105"/>
      <c r="R228" s="107"/>
      <c r="S228" s="107"/>
      <c r="T228" s="107"/>
      <c r="U228" s="107"/>
      <c r="V228" s="107"/>
      <c r="W228" s="107"/>
      <c r="X228" s="105"/>
      <c r="Y228" s="105"/>
    </row>
    <row r="229" spans="2:25" x14ac:dyDescent="0.25">
      <c r="B229" s="12"/>
      <c r="C229" s="12"/>
      <c r="D229" s="12"/>
      <c r="E229" s="12"/>
      <c r="F229" s="12"/>
      <c r="G229" s="12"/>
      <c r="H229" s="12"/>
      <c r="I229" s="12"/>
      <c r="J229" s="12"/>
      <c r="K229" s="12"/>
      <c r="L229" s="12"/>
      <c r="M229" s="12"/>
      <c r="N229" s="12"/>
      <c r="O229" s="107"/>
      <c r="P229" s="105"/>
      <c r="Q229" s="105"/>
      <c r="R229" s="107"/>
      <c r="S229" s="107"/>
      <c r="T229" s="107"/>
      <c r="U229" s="107"/>
      <c r="V229" s="107"/>
      <c r="W229" s="107"/>
      <c r="X229" s="105"/>
      <c r="Y229" s="105"/>
    </row>
    <row r="230" spans="2:25" x14ac:dyDescent="0.25">
      <c r="B230" s="12"/>
      <c r="C230" s="12"/>
      <c r="D230" s="12"/>
      <c r="E230" s="12"/>
      <c r="F230" s="12"/>
      <c r="G230" s="12"/>
      <c r="H230" s="12"/>
      <c r="I230" s="12"/>
      <c r="J230" s="12"/>
      <c r="K230" s="12"/>
      <c r="L230" s="12"/>
      <c r="M230" s="12"/>
      <c r="N230" s="12"/>
      <c r="O230" s="107"/>
      <c r="P230" s="105"/>
      <c r="Q230" s="105"/>
      <c r="R230" s="107"/>
      <c r="S230" s="107"/>
      <c r="T230" s="107"/>
      <c r="U230" s="107"/>
      <c r="V230" s="107"/>
      <c r="W230" s="107"/>
      <c r="X230" s="105"/>
      <c r="Y230" s="105"/>
    </row>
    <row r="231" spans="2:25" x14ac:dyDescent="0.25">
      <c r="B231" s="12"/>
      <c r="C231" s="12"/>
      <c r="D231" s="12"/>
      <c r="E231" s="12"/>
      <c r="F231" s="12"/>
      <c r="G231" s="12"/>
      <c r="H231" s="12"/>
      <c r="I231" s="12"/>
      <c r="J231" s="12"/>
      <c r="K231" s="12"/>
      <c r="L231" s="12"/>
      <c r="M231" s="12"/>
      <c r="N231" s="12"/>
      <c r="O231" s="107"/>
      <c r="P231" s="105"/>
      <c r="Q231" s="105"/>
      <c r="R231" s="107"/>
      <c r="S231" s="107"/>
      <c r="T231" s="107"/>
      <c r="U231" s="107"/>
      <c r="V231" s="107"/>
      <c r="W231" s="107"/>
      <c r="X231" s="105"/>
      <c r="Y231" s="105"/>
    </row>
    <row r="232" spans="2:25" x14ac:dyDescent="0.25">
      <c r="B232" s="12"/>
      <c r="C232" s="12"/>
      <c r="D232" s="12"/>
      <c r="E232" s="12"/>
      <c r="F232" s="12"/>
      <c r="G232" s="12"/>
      <c r="H232" s="12"/>
      <c r="I232" s="12"/>
      <c r="J232" s="12"/>
      <c r="K232" s="12"/>
      <c r="L232" s="12"/>
      <c r="M232" s="12"/>
      <c r="N232" s="12"/>
      <c r="O232" s="107"/>
      <c r="P232" s="105"/>
      <c r="Q232" s="105"/>
      <c r="R232" s="107"/>
      <c r="S232" s="107"/>
      <c r="T232" s="107"/>
      <c r="U232" s="107"/>
      <c r="V232" s="107"/>
      <c r="W232" s="107"/>
      <c r="X232" s="105"/>
      <c r="Y232" s="105"/>
    </row>
    <row r="233" spans="2:25" x14ac:dyDescent="0.25">
      <c r="B233" s="12"/>
      <c r="C233" s="12"/>
      <c r="D233" s="12"/>
      <c r="E233" s="12"/>
      <c r="F233" s="12"/>
      <c r="G233" s="12"/>
      <c r="H233" s="12"/>
      <c r="I233" s="12"/>
      <c r="J233" s="12"/>
      <c r="K233" s="12"/>
      <c r="L233" s="12"/>
      <c r="M233" s="12"/>
      <c r="N233" s="12"/>
      <c r="O233" s="107"/>
      <c r="P233" s="105"/>
      <c r="Q233" s="105"/>
      <c r="R233" s="107"/>
      <c r="S233" s="107"/>
      <c r="T233" s="107"/>
      <c r="U233" s="107"/>
      <c r="V233" s="107"/>
      <c r="W233" s="107"/>
      <c r="X233" s="105"/>
      <c r="Y233" s="105"/>
    </row>
    <row r="234" spans="2:25" x14ac:dyDescent="0.25">
      <c r="B234" s="12"/>
      <c r="C234" s="12"/>
      <c r="D234" s="12"/>
      <c r="E234" s="12"/>
      <c r="F234" s="12"/>
      <c r="G234" s="12"/>
      <c r="H234" s="12"/>
      <c r="I234" s="12"/>
      <c r="J234" s="12"/>
      <c r="K234" s="12"/>
      <c r="L234" s="12"/>
      <c r="M234" s="12"/>
      <c r="N234" s="12"/>
      <c r="O234" s="107"/>
      <c r="P234" s="105"/>
      <c r="Q234" s="105"/>
      <c r="R234" s="107"/>
      <c r="S234" s="107"/>
      <c r="T234" s="107"/>
      <c r="U234" s="107"/>
      <c r="V234" s="107"/>
      <c r="W234" s="107"/>
      <c r="X234" s="105"/>
      <c r="Y234" s="105"/>
    </row>
    <row r="235" spans="2:25" x14ac:dyDescent="0.25">
      <c r="B235" s="12"/>
      <c r="C235" s="12"/>
      <c r="D235" s="12"/>
      <c r="E235" s="12"/>
      <c r="F235" s="12"/>
      <c r="G235" s="12"/>
      <c r="H235" s="12"/>
      <c r="I235" s="12"/>
      <c r="J235" s="12"/>
      <c r="K235" s="12"/>
      <c r="L235" s="12"/>
      <c r="M235" s="12"/>
      <c r="N235" s="12"/>
      <c r="O235" s="107"/>
      <c r="P235" s="105"/>
      <c r="Q235" s="105"/>
      <c r="R235" s="107"/>
      <c r="S235" s="107"/>
      <c r="T235" s="107"/>
      <c r="U235" s="107"/>
      <c r="V235" s="107"/>
      <c r="W235" s="107"/>
      <c r="X235" s="105"/>
      <c r="Y235" s="105"/>
    </row>
    <row r="236" spans="2:25" x14ac:dyDescent="0.25">
      <c r="B236" s="12"/>
      <c r="C236" s="12"/>
      <c r="D236" s="12"/>
      <c r="E236" s="12"/>
      <c r="F236" s="12"/>
      <c r="G236" s="12"/>
      <c r="H236" s="12"/>
      <c r="I236" s="12"/>
      <c r="J236" s="12"/>
      <c r="K236" s="12"/>
      <c r="L236" s="12"/>
      <c r="M236" s="12"/>
      <c r="N236" s="12"/>
      <c r="O236" s="107"/>
      <c r="P236" s="105"/>
      <c r="Q236" s="105"/>
      <c r="R236" s="107"/>
      <c r="S236" s="107"/>
      <c r="T236" s="107"/>
      <c r="U236" s="107"/>
      <c r="V236" s="107"/>
      <c r="W236" s="107"/>
      <c r="X236" s="105"/>
      <c r="Y236" s="105"/>
    </row>
    <row r="237" spans="2:25" x14ac:dyDescent="0.25">
      <c r="B237" s="12"/>
      <c r="C237" s="12"/>
      <c r="D237" s="12"/>
      <c r="E237" s="12"/>
      <c r="F237" s="12"/>
      <c r="G237" s="12"/>
      <c r="H237" s="12"/>
      <c r="I237" s="12"/>
      <c r="J237" s="12"/>
      <c r="K237" s="12"/>
      <c r="L237" s="12"/>
      <c r="M237" s="12"/>
      <c r="N237" s="12"/>
      <c r="O237" s="107"/>
      <c r="P237" s="105"/>
      <c r="Q237" s="105"/>
      <c r="R237" s="107"/>
      <c r="S237" s="107"/>
      <c r="T237" s="107"/>
      <c r="U237" s="107"/>
      <c r="V237" s="107"/>
      <c r="W237" s="107"/>
      <c r="X237" s="105"/>
      <c r="Y237" s="105"/>
    </row>
    <row r="238" spans="2:25" x14ac:dyDescent="0.25">
      <c r="B238" s="12"/>
      <c r="C238" s="12"/>
      <c r="D238" s="12"/>
      <c r="E238" s="12"/>
      <c r="F238" s="12"/>
      <c r="G238" s="12"/>
      <c r="H238" s="12"/>
      <c r="I238" s="12"/>
      <c r="J238" s="12"/>
      <c r="K238" s="12"/>
      <c r="L238" s="12"/>
      <c r="M238" s="12"/>
      <c r="N238" s="12"/>
      <c r="O238" s="107"/>
      <c r="P238" s="105"/>
      <c r="Q238" s="105"/>
      <c r="R238" s="107"/>
      <c r="S238" s="107"/>
      <c r="T238" s="107"/>
      <c r="U238" s="107"/>
      <c r="V238" s="107"/>
      <c r="W238" s="107"/>
      <c r="X238" s="105"/>
      <c r="Y238" s="105"/>
    </row>
    <row r="239" spans="2:25" x14ac:dyDescent="0.25">
      <c r="B239" s="12"/>
      <c r="C239" s="12"/>
      <c r="D239" s="12"/>
      <c r="E239" s="12"/>
      <c r="F239" s="12"/>
      <c r="G239" s="12"/>
      <c r="H239" s="12"/>
      <c r="I239" s="12"/>
      <c r="J239" s="12"/>
      <c r="K239" s="12"/>
      <c r="L239" s="12"/>
      <c r="M239" s="12"/>
      <c r="N239" s="12"/>
      <c r="O239" s="107"/>
      <c r="P239" s="105"/>
      <c r="Q239" s="105"/>
      <c r="R239" s="107"/>
      <c r="S239" s="107"/>
      <c r="T239" s="107"/>
      <c r="U239" s="107"/>
      <c r="V239" s="107"/>
      <c r="W239" s="107"/>
      <c r="X239" s="105"/>
      <c r="Y239" s="105"/>
    </row>
    <row r="240" spans="2:25" x14ac:dyDescent="0.25">
      <c r="B240" s="12"/>
      <c r="C240" s="12"/>
      <c r="D240" s="12"/>
      <c r="E240" s="12"/>
      <c r="F240" s="12"/>
      <c r="G240" s="12"/>
      <c r="H240" s="12"/>
      <c r="I240" s="12"/>
      <c r="J240" s="12"/>
      <c r="K240" s="12"/>
      <c r="L240" s="12"/>
      <c r="M240" s="12"/>
      <c r="N240" s="12"/>
      <c r="O240" s="107"/>
      <c r="P240" s="105"/>
      <c r="Q240" s="105"/>
      <c r="R240" s="107"/>
      <c r="S240" s="107"/>
      <c r="T240" s="107"/>
      <c r="U240" s="107"/>
      <c r="V240" s="107"/>
      <c r="W240" s="107"/>
      <c r="X240" s="105"/>
      <c r="Y240" s="105"/>
    </row>
    <row r="241" spans="2:25" x14ac:dyDescent="0.25">
      <c r="B241" s="12"/>
      <c r="C241" s="12"/>
      <c r="D241" s="12"/>
      <c r="E241" s="12"/>
      <c r="F241" s="12"/>
      <c r="G241" s="12"/>
      <c r="H241" s="12"/>
      <c r="I241" s="12"/>
      <c r="J241" s="12"/>
      <c r="K241" s="12"/>
      <c r="L241" s="12"/>
      <c r="M241" s="12"/>
      <c r="N241" s="12"/>
      <c r="O241" s="107"/>
      <c r="P241" s="105"/>
      <c r="Q241" s="105"/>
      <c r="R241" s="107"/>
      <c r="S241" s="107"/>
      <c r="T241" s="107"/>
      <c r="U241" s="107"/>
      <c r="V241" s="107"/>
      <c r="W241" s="107"/>
      <c r="X241" s="105"/>
      <c r="Y241" s="105"/>
    </row>
    <row r="242" spans="2:25" x14ac:dyDescent="0.25">
      <c r="B242" s="12"/>
      <c r="C242" s="12"/>
      <c r="D242" s="12"/>
      <c r="E242" s="12"/>
      <c r="F242" s="12"/>
      <c r="G242" s="12"/>
      <c r="H242" s="12"/>
      <c r="I242" s="12"/>
      <c r="J242" s="12"/>
      <c r="K242" s="12"/>
      <c r="L242" s="12"/>
      <c r="M242" s="12"/>
      <c r="N242" s="12"/>
      <c r="O242" s="107"/>
      <c r="P242" s="105"/>
      <c r="Q242" s="105"/>
      <c r="R242" s="107"/>
      <c r="S242" s="107"/>
      <c r="T242" s="107"/>
      <c r="U242" s="107"/>
      <c r="V242" s="107"/>
      <c r="W242" s="107"/>
      <c r="X242" s="105"/>
      <c r="Y242" s="105"/>
    </row>
    <row r="243" spans="2:25" x14ac:dyDescent="0.25">
      <c r="B243" s="12"/>
      <c r="C243" s="12"/>
      <c r="D243" s="12"/>
      <c r="E243" s="12"/>
      <c r="F243" s="12"/>
      <c r="G243" s="12"/>
      <c r="H243" s="12"/>
      <c r="I243" s="12"/>
      <c r="J243" s="12"/>
      <c r="K243" s="12"/>
      <c r="L243" s="12"/>
      <c r="M243" s="12"/>
      <c r="N243" s="12"/>
      <c r="O243" s="107"/>
      <c r="P243" s="105"/>
      <c r="Q243" s="105"/>
      <c r="R243" s="107"/>
      <c r="S243" s="107"/>
      <c r="T243" s="107"/>
      <c r="U243" s="107"/>
      <c r="V243" s="107"/>
      <c r="W243" s="107"/>
      <c r="X243" s="105"/>
      <c r="Y243" s="105"/>
    </row>
    <row r="244" spans="2:25" x14ac:dyDescent="0.25">
      <c r="B244" s="12"/>
      <c r="C244" s="12"/>
      <c r="D244" s="12"/>
      <c r="E244" s="12"/>
      <c r="F244" s="12"/>
      <c r="G244" s="12"/>
      <c r="H244" s="12"/>
      <c r="I244" s="12"/>
      <c r="J244" s="12"/>
      <c r="K244" s="12"/>
      <c r="L244" s="12"/>
      <c r="M244" s="12"/>
      <c r="N244" s="12"/>
      <c r="O244" s="107"/>
      <c r="P244" s="105"/>
      <c r="Q244" s="105"/>
      <c r="R244" s="107"/>
      <c r="S244" s="107"/>
      <c r="T244" s="107"/>
      <c r="U244" s="107"/>
      <c r="V244" s="107"/>
      <c r="W244" s="107"/>
      <c r="X244" s="105"/>
      <c r="Y244" s="105"/>
    </row>
    <row r="245" spans="2:25" x14ac:dyDescent="0.25">
      <c r="B245" s="12"/>
      <c r="C245" s="12"/>
      <c r="D245" s="12"/>
      <c r="E245" s="12"/>
      <c r="F245" s="12"/>
      <c r="G245" s="12"/>
      <c r="H245" s="12"/>
      <c r="I245" s="12"/>
      <c r="J245" s="12"/>
      <c r="K245" s="12"/>
      <c r="L245" s="12"/>
      <c r="M245" s="12"/>
      <c r="N245" s="12"/>
      <c r="O245" s="107"/>
      <c r="P245" s="105"/>
      <c r="Q245" s="105"/>
      <c r="R245" s="107"/>
      <c r="S245" s="107"/>
      <c r="T245" s="107"/>
      <c r="U245" s="107"/>
      <c r="V245" s="107"/>
      <c r="W245" s="107"/>
      <c r="X245" s="105"/>
      <c r="Y245" s="105"/>
    </row>
    <row r="246" spans="2:25" x14ac:dyDescent="0.25">
      <c r="B246" s="12"/>
      <c r="C246" s="12"/>
      <c r="D246" s="12"/>
      <c r="E246" s="12"/>
      <c r="F246" s="12"/>
      <c r="G246" s="12"/>
      <c r="H246" s="12"/>
      <c r="I246" s="12"/>
      <c r="J246" s="12"/>
      <c r="K246" s="12"/>
      <c r="L246" s="12"/>
      <c r="M246" s="12"/>
      <c r="N246" s="12"/>
      <c r="O246" s="107"/>
      <c r="P246" s="105"/>
      <c r="Q246" s="105"/>
      <c r="R246" s="107"/>
      <c r="S246" s="107"/>
      <c r="T246" s="107"/>
      <c r="U246" s="107"/>
      <c r="V246" s="107"/>
      <c r="W246" s="107"/>
      <c r="X246" s="105"/>
      <c r="Y246" s="105"/>
    </row>
    <row r="247" spans="2:25" x14ac:dyDescent="0.25">
      <c r="B247" s="12"/>
      <c r="C247" s="12"/>
      <c r="D247" s="12"/>
      <c r="E247" s="12"/>
      <c r="F247" s="12"/>
      <c r="G247" s="12"/>
      <c r="H247" s="12"/>
      <c r="I247" s="12"/>
      <c r="J247" s="12"/>
      <c r="K247" s="12"/>
      <c r="L247" s="12"/>
      <c r="M247" s="12"/>
      <c r="N247" s="12"/>
      <c r="O247" s="107"/>
      <c r="P247" s="105"/>
      <c r="Q247" s="105"/>
      <c r="R247" s="107"/>
      <c r="S247" s="107"/>
      <c r="T247" s="107"/>
      <c r="U247" s="107"/>
      <c r="V247" s="107"/>
      <c r="W247" s="107"/>
      <c r="X247" s="105"/>
      <c r="Y247" s="105"/>
    </row>
    <row r="248" spans="2:25" x14ac:dyDescent="0.25">
      <c r="B248" s="12"/>
      <c r="C248" s="12"/>
      <c r="D248" s="12"/>
      <c r="E248" s="12"/>
      <c r="F248" s="12"/>
      <c r="G248" s="12"/>
      <c r="H248" s="12"/>
      <c r="I248" s="12"/>
      <c r="J248" s="12"/>
      <c r="K248" s="12"/>
      <c r="L248" s="12"/>
      <c r="M248" s="12"/>
      <c r="N248" s="12"/>
      <c r="O248" s="107"/>
      <c r="P248" s="105"/>
      <c r="Q248" s="105"/>
      <c r="R248" s="107"/>
      <c r="S248" s="107"/>
      <c r="T248" s="107"/>
      <c r="U248" s="107"/>
      <c r="V248" s="107"/>
      <c r="W248" s="107"/>
      <c r="X248" s="105"/>
      <c r="Y248" s="105"/>
    </row>
    <row r="249" spans="2:25" x14ac:dyDescent="0.25">
      <c r="B249" s="12"/>
      <c r="C249" s="12"/>
      <c r="D249" s="12"/>
      <c r="E249" s="12"/>
      <c r="F249" s="12"/>
      <c r="G249" s="12"/>
      <c r="H249" s="12"/>
      <c r="I249" s="12"/>
      <c r="J249" s="12"/>
      <c r="K249" s="12"/>
      <c r="L249" s="12"/>
      <c r="M249" s="12"/>
      <c r="N249" s="12"/>
      <c r="O249" s="107"/>
      <c r="P249" s="105"/>
      <c r="Q249" s="105"/>
      <c r="R249" s="107"/>
      <c r="S249" s="107"/>
      <c r="T249" s="107"/>
      <c r="U249" s="107"/>
      <c r="V249" s="107"/>
      <c r="W249" s="107"/>
      <c r="X249" s="105"/>
      <c r="Y249" s="105"/>
    </row>
    <row r="250" spans="2:25" x14ac:dyDescent="0.25">
      <c r="B250" s="12"/>
      <c r="C250" s="12"/>
      <c r="D250" s="12"/>
      <c r="E250" s="12"/>
      <c r="F250" s="12"/>
      <c r="G250" s="12"/>
      <c r="H250" s="12"/>
      <c r="I250" s="12"/>
      <c r="J250" s="12"/>
      <c r="K250" s="12"/>
      <c r="L250" s="12"/>
      <c r="M250" s="12"/>
      <c r="N250" s="12"/>
      <c r="O250" s="107"/>
      <c r="P250" s="105"/>
      <c r="Q250" s="105"/>
      <c r="R250" s="107"/>
      <c r="S250" s="107"/>
      <c r="T250" s="107"/>
      <c r="U250" s="107"/>
      <c r="V250" s="107"/>
      <c r="W250" s="107"/>
      <c r="X250" s="105"/>
      <c r="Y250" s="105"/>
    </row>
    <row r="251" spans="2:25" x14ac:dyDescent="0.25">
      <c r="B251" s="12"/>
      <c r="C251" s="12"/>
      <c r="D251" s="12"/>
      <c r="E251" s="12"/>
      <c r="F251" s="12"/>
      <c r="G251" s="12"/>
      <c r="H251" s="12"/>
      <c r="I251" s="12"/>
      <c r="J251" s="12"/>
      <c r="K251" s="12"/>
      <c r="L251" s="12"/>
      <c r="M251" s="12"/>
      <c r="N251" s="12"/>
      <c r="O251" s="107"/>
      <c r="P251" s="105"/>
      <c r="Q251" s="105"/>
      <c r="R251" s="107"/>
      <c r="S251" s="107"/>
      <c r="T251" s="107"/>
      <c r="U251" s="107"/>
      <c r="V251" s="107"/>
      <c r="W251" s="107"/>
      <c r="X251" s="105"/>
      <c r="Y251" s="105"/>
    </row>
    <row r="252" spans="2:25" x14ac:dyDescent="0.25">
      <c r="B252" s="12"/>
      <c r="C252" s="12"/>
      <c r="D252" s="12"/>
      <c r="E252" s="12"/>
      <c r="F252" s="12"/>
      <c r="G252" s="12"/>
      <c r="H252" s="12"/>
      <c r="I252" s="12"/>
      <c r="J252" s="12"/>
      <c r="K252" s="12"/>
      <c r="L252" s="12"/>
      <c r="M252" s="12"/>
      <c r="N252" s="12"/>
      <c r="O252" s="107"/>
      <c r="P252" s="105"/>
      <c r="Q252" s="105"/>
      <c r="R252" s="107"/>
      <c r="S252" s="107"/>
      <c r="T252" s="107"/>
      <c r="U252" s="107"/>
      <c r="V252" s="107"/>
      <c r="W252" s="107"/>
      <c r="X252" s="105"/>
      <c r="Y252" s="105"/>
    </row>
    <row r="253" spans="2:25" x14ac:dyDescent="0.25">
      <c r="B253" s="12"/>
      <c r="C253" s="12"/>
      <c r="D253" s="12"/>
      <c r="E253" s="12"/>
      <c r="F253" s="12"/>
      <c r="G253" s="12"/>
      <c r="H253" s="12"/>
      <c r="I253" s="12"/>
      <c r="J253" s="12"/>
      <c r="K253" s="12"/>
      <c r="L253" s="12"/>
      <c r="M253" s="12"/>
      <c r="N253" s="12"/>
      <c r="O253" s="107"/>
      <c r="P253" s="105"/>
      <c r="Q253" s="105"/>
      <c r="R253" s="107"/>
      <c r="S253" s="107"/>
      <c r="T253" s="107"/>
      <c r="U253" s="107"/>
      <c r="V253" s="107"/>
      <c r="W253" s="107"/>
      <c r="X253" s="105"/>
      <c r="Y253" s="105"/>
    </row>
    <row r="254" spans="2:25" x14ac:dyDescent="0.25">
      <c r="B254" s="12"/>
      <c r="C254" s="12"/>
      <c r="D254" s="12"/>
      <c r="E254" s="12"/>
      <c r="F254" s="12"/>
      <c r="G254" s="12"/>
      <c r="H254" s="12"/>
      <c r="I254" s="12"/>
      <c r="J254" s="12"/>
      <c r="K254" s="12"/>
      <c r="L254" s="12"/>
      <c r="M254" s="12"/>
      <c r="N254" s="12"/>
      <c r="O254" s="107"/>
      <c r="P254" s="105"/>
      <c r="Q254" s="105"/>
      <c r="R254" s="107"/>
      <c r="S254" s="107"/>
      <c r="T254" s="107"/>
      <c r="U254" s="107"/>
      <c r="V254" s="107"/>
      <c r="W254" s="107"/>
      <c r="X254" s="105"/>
      <c r="Y254" s="105"/>
    </row>
    <row r="255" spans="2:25" x14ac:dyDescent="0.25">
      <c r="B255" s="12"/>
      <c r="C255" s="12"/>
      <c r="D255" s="12"/>
      <c r="E255" s="12"/>
      <c r="F255" s="12"/>
      <c r="G255" s="12"/>
      <c r="H255" s="12"/>
      <c r="I255" s="12"/>
      <c r="J255" s="12"/>
      <c r="K255" s="12"/>
      <c r="L255" s="12"/>
      <c r="M255" s="12"/>
      <c r="N255" s="12"/>
      <c r="O255" s="107"/>
      <c r="P255" s="105"/>
      <c r="Q255" s="105"/>
      <c r="R255" s="107"/>
      <c r="S255" s="107"/>
      <c r="T255" s="107"/>
      <c r="U255" s="107"/>
      <c r="V255" s="107"/>
      <c r="W255" s="107"/>
      <c r="X255" s="105"/>
      <c r="Y255" s="105"/>
    </row>
    <row r="256" spans="2:25" x14ac:dyDescent="0.25">
      <c r="B256" s="12"/>
      <c r="C256" s="12"/>
      <c r="D256" s="12"/>
      <c r="E256" s="12"/>
      <c r="F256" s="12"/>
      <c r="G256" s="12"/>
      <c r="H256" s="12"/>
      <c r="I256" s="12"/>
      <c r="J256" s="12"/>
      <c r="K256" s="12"/>
      <c r="L256" s="12"/>
      <c r="M256" s="12"/>
      <c r="N256" s="12"/>
      <c r="O256" s="107"/>
      <c r="P256" s="105"/>
      <c r="Q256" s="105"/>
      <c r="R256" s="107"/>
      <c r="S256" s="107"/>
      <c r="T256" s="107"/>
      <c r="U256" s="107"/>
      <c r="V256" s="107"/>
      <c r="W256" s="107"/>
      <c r="X256" s="105"/>
      <c r="Y256" s="105"/>
    </row>
    <row r="257" spans="2:25" x14ac:dyDescent="0.25">
      <c r="B257" s="12"/>
      <c r="C257" s="12"/>
      <c r="D257" s="12"/>
      <c r="E257" s="12"/>
      <c r="F257" s="12"/>
      <c r="G257" s="12"/>
      <c r="H257" s="12"/>
      <c r="I257" s="12"/>
      <c r="J257" s="12"/>
      <c r="K257" s="12"/>
      <c r="L257" s="12"/>
      <c r="M257" s="12"/>
      <c r="N257" s="12"/>
      <c r="O257" s="107"/>
      <c r="P257" s="105"/>
      <c r="Q257" s="105"/>
      <c r="R257" s="107"/>
      <c r="S257" s="107"/>
      <c r="T257" s="107"/>
      <c r="U257" s="107"/>
      <c r="V257" s="107"/>
      <c r="W257" s="107"/>
      <c r="X257" s="105"/>
      <c r="Y257" s="105"/>
    </row>
    <row r="258" spans="2:25" x14ac:dyDescent="0.25">
      <c r="B258" s="12"/>
      <c r="C258" s="12"/>
      <c r="D258" s="12"/>
      <c r="E258" s="12"/>
      <c r="F258" s="12"/>
      <c r="G258" s="12"/>
      <c r="H258" s="12"/>
      <c r="I258" s="12"/>
      <c r="J258" s="12"/>
      <c r="K258" s="12"/>
      <c r="L258" s="12"/>
      <c r="M258" s="12"/>
      <c r="N258" s="12"/>
      <c r="O258" s="107"/>
      <c r="P258" s="105"/>
      <c r="Q258" s="105"/>
      <c r="R258" s="107"/>
      <c r="S258" s="107"/>
      <c r="T258" s="107"/>
      <c r="U258" s="107"/>
      <c r="V258" s="107"/>
      <c r="W258" s="107"/>
      <c r="X258" s="105"/>
      <c r="Y258" s="105"/>
    </row>
    <row r="259" spans="2:25" x14ac:dyDescent="0.25">
      <c r="B259" s="12"/>
      <c r="C259" s="12"/>
      <c r="D259" s="12"/>
      <c r="E259" s="12"/>
      <c r="F259" s="12"/>
      <c r="G259" s="12"/>
      <c r="H259" s="12"/>
      <c r="I259" s="12"/>
      <c r="J259" s="12"/>
      <c r="K259" s="12"/>
      <c r="L259" s="12"/>
      <c r="M259" s="12"/>
      <c r="N259" s="12"/>
      <c r="O259" s="107"/>
      <c r="P259" s="105"/>
      <c r="Q259" s="105"/>
      <c r="R259" s="107"/>
      <c r="S259" s="107"/>
      <c r="T259" s="107"/>
      <c r="U259" s="107"/>
      <c r="V259" s="107"/>
      <c r="W259" s="107"/>
      <c r="X259" s="105"/>
      <c r="Y259" s="105"/>
    </row>
    <row r="260" spans="2:25" x14ac:dyDescent="0.25">
      <c r="B260" s="12"/>
      <c r="C260" s="12"/>
      <c r="D260" s="12"/>
      <c r="E260" s="12"/>
      <c r="F260" s="12"/>
      <c r="G260" s="12"/>
      <c r="H260" s="12"/>
      <c r="I260" s="12"/>
      <c r="J260" s="12"/>
      <c r="K260" s="12"/>
      <c r="L260" s="12"/>
      <c r="M260" s="12"/>
      <c r="N260" s="12"/>
      <c r="O260" s="107"/>
      <c r="P260" s="105"/>
      <c r="Q260" s="105"/>
      <c r="R260" s="107"/>
      <c r="S260" s="107"/>
      <c r="T260" s="107"/>
      <c r="U260" s="107"/>
      <c r="V260" s="107"/>
      <c r="W260" s="107"/>
      <c r="X260" s="105"/>
      <c r="Y260" s="105"/>
    </row>
    <row r="261" spans="2:25" x14ac:dyDescent="0.25">
      <c r="B261" s="12"/>
      <c r="C261" s="12"/>
      <c r="D261" s="12"/>
      <c r="E261" s="12"/>
      <c r="F261" s="12"/>
      <c r="G261" s="12"/>
      <c r="H261" s="12"/>
      <c r="I261" s="12"/>
      <c r="J261" s="12"/>
      <c r="K261" s="12"/>
      <c r="L261" s="12"/>
      <c r="M261" s="12"/>
      <c r="N261" s="12"/>
      <c r="O261" s="107"/>
      <c r="P261" s="105"/>
      <c r="Q261" s="105"/>
      <c r="R261" s="107"/>
      <c r="S261" s="107"/>
      <c r="T261" s="107"/>
      <c r="U261" s="107"/>
      <c r="V261" s="107"/>
      <c r="W261" s="107"/>
      <c r="X261" s="105"/>
      <c r="Y261" s="105"/>
    </row>
    <row r="262" spans="2:25" x14ac:dyDescent="0.25">
      <c r="B262" s="12"/>
      <c r="C262" s="12"/>
      <c r="D262" s="12"/>
      <c r="E262" s="12"/>
      <c r="F262" s="12"/>
      <c r="G262" s="12"/>
      <c r="H262" s="12"/>
      <c r="I262" s="12"/>
      <c r="J262" s="12"/>
      <c r="K262" s="12"/>
      <c r="L262" s="12"/>
      <c r="M262" s="12"/>
      <c r="N262" s="12"/>
      <c r="O262" s="107"/>
      <c r="P262" s="105"/>
      <c r="Q262" s="105"/>
      <c r="R262" s="107"/>
      <c r="S262" s="107"/>
      <c r="T262" s="107"/>
      <c r="U262" s="107"/>
      <c r="V262" s="107"/>
      <c r="W262" s="107"/>
      <c r="X262" s="105"/>
      <c r="Y262" s="105"/>
    </row>
    <row r="263" spans="2:25" x14ac:dyDescent="0.25">
      <c r="B263" s="12"/>
      <c r="C263" s="12"/>
      <c r="D263" s="12"/>
      <c r="E263" s="12"/>
      <c r="F263" s="12"/>
      <c r="G263" s="12"/>
      <c r="H263" s="12"/>
      <c r="I263" s="12"/>
      <c r="J263" s="12"/>
      <c r="K263" s="12"/>
      <c r="L263" s="12"/>
      <c r="M263" s="12"/>
      <c r="N263" s="12"/>
      <c r="O263" s="107"/>
      <c r="P263" s="105"/>
      <c r="Q263" s="105"/>
      <c r="R263" s="107"/>
      <c r="S263" s="107"/>
      <c r="T263" s="107"/>
      <c r="U263" s="107"/>
      <c r="V263" s="107"/>
      <c r="W263" s="107"/>
      <c r="X263" s="105"/>
      <c r="Y263" s="105"/>
    </row>
    <row r="264" spans="2:25" x14ac:dyDescent="0.25">
      <c r="B264" s="12"/>
      <c r="C264" s="12"/>
      <c r="D264" s="12"/>
      <c r="E264" s="12"/>
      <c r="F264" s="12"/>
      <c r="G264" s="12"/>
      <c r="H264" s="12"/>
      <c r="I264" s="12"/>
      <c r="J264" s="12"/>
      <c r="K264" s="12"/>
      <c r="L264" s="12"/>
      <c r="M264" s="12"/>
      <c r="N264" s="12"/>
      <c r="O264" s="107"/>
      <c r="P264" s="105"/>
      <c r="Q264" s="105"/>
      <c r="R264" s="107"/>
      <c r="S264" s="107"/>
      <c r="T264" s="107"/>
      <c r="U264" s="107"/>
      <c r="V264" s="107"/>
      <c r="W264" s="107"/>
      <c r="X264" s="105"/>
      <c r="Y264" s="105"/>
    </row>
    <row r="265" spans="2:25" x14ac:dyDescent="0.25">
      <c r="B265" s="12"/>
      <c r="C265" s="12"/>
      <c r="D265" s="12"/>
      <c r="E265" s="12"/>
      <c r="F265" s="12"/>
      <c r="G265" s="12"/>
      <c r="H265" s="12"/>
      <c r="I265" s="12"/>
      <c r="J265" s="12"/>
      <c r="K265" s="12"/>
      <c r="L265" s="12"/>
      <c r="M265" s="12"/>
      <c r="N265" s="12"/>
      <c r="O265" s="107"/>
      <c r="P265" s="105"/>
      <c r="Q265" s="105"/>
      <c r="R265" s="107"/>
      <c r="S265" s="107"/>
      <c r="T265" s="107"/>
      <c r="U265" s="107"/>
      <c r="V265" s="107"/>
      <c r="W265" s="107"/>
      <c r="X265" s="105"/>
      <c r="Y265" s="105"/>
    </row>
    <row r="266" spans="2:25" x14ac:dyDescent="0.25">
      <c r="B266" s="12"/>
      <c r="C266" s="12"/>
      <c r="D266" s="12"/>
      <c r="E266" s="12"/>
      <c r="F266" s="12"/>
      <c r="G266" s="12"/>
      <c r="H266" s="12"/>
      <c r="I266" s="12"/>
      <c r="J266" s="12"/>
      <c r="K266" s="12"/>
      <c r="L266" s="12"/>
      <c r="M266" s="12"/>
      <c r="N266" s="12"/>
      <c r="O266" s="107"/>
      <c r="P266" s="105"/>
      <c r="Q266" s="105"/>
      <c r="R266" s="107"/>
      <c r="S266" s="107"/>
      <c r="T266" s="107"/>
      <c r="U266" s="107"/>
      <c r="V266" s="107"/>
      <c r="W266" s="107"/>
      <c r="X266" s="105"/>
      <c r="Y266" s="105"/>
    </row>
    <row r="267" spans="2:25" x14ac:dyDescent="0.25">
      <c r="B267" s="12"/>
      <c r="C267" s="12"/>
      <c r="D267" s="12"/>
      <c r="E267" s="12"/>
      <c r="F267" s="12"/>
      <c r="G267" s="12"/>
      <c r="H267" s="12"/>
      <c r="I267" s="12"/>
      <c r="J267" s="12"/>
      <c r="K267" s="12"/>
      <c r="L267" s="12"/>
      <c r="M267" s="12"/>
      <c r="N267" s="12"/>
      <c r="O267" s="107"/>
      <c r="P267" s="105"/>
      <c r="Q267" s="105"/>
      <c r="R267" s="107"/>
      <c r="S267" s="107"/>
      <c r="T267" s="107"/>
      <c r="U267" s="107"/>
      <c r="V267" s="107"/>
      <c r="W267" s="107"/>
      <c r="X267" s="105"/>
      <c r="Y267" s="105"/>
    </row>
    <row r="268" spans="2:25" x14ac:dyDescent="0.25">
      <c r="B268" s="12"/>
      <c r="C268" s="12"/>
      <c r="D268" s="12"/>
      <c r="E268" s="12"/>
      <c r="F268" s="12"/>
      <c r="G268" s="12"/>
      <c r="H268" s="12"/>
      <c r="I268" s="12"/>
      <c r="J268" s="12"/>
      <c r="K268" s="12"/>
      <c r="L268" s="12"/>
      <c r="M268" s="12"/>
      <c r="N268" s="12"/>
      <c r="O268" s="107"/>
      <c r="P268" s="105"/>
      <c r="Q268" s="105"/>
      <c r="R268" s="107"/>
      <c r="S268" s="107"/>
      <c r="T268" s="107"/>
      <c r="U268" s="107"/>
      <c r="V268" s="107"/>
      <c r="W268" s="107"/>
      <c r="X268" s="105"/>
      <c r="Y268" s="105"/>
    </row>
    <row r="269" spans="2:25" x14ac:dyDescent="0.25">
      <c r="B269" s="12"/>
      <c r="C269" s="12"/>
      <c r="D269" s="12"/>
      <c r="E269" s="12"/>
      <c r="F269" s="12"/>
      <c r="G269" s="12"/>
      <c r="H269" s="12"/>
      <c r="I269" s="12"/>
      <c r="J269" s="12"/>
      <c r="K269" s="12"/>
      <c r="L269" s="12"/>
      <c r="M269" s="12"/>
      <c r="N269" s="12"/>
      <c r="O269" s="107"/>
      <c r="P269" s="105"/>
      <c r="Q269" s="105"/>
      <c r="R269" s="107"/>
      <c r="S269" s="107"/>
      <c r="T269" s="107"/>
      <c r="U269" s="107"/>
      <c r="V269" s="107"/>
      <c r="W269" s="107"/>
      <c r="X269" s="105"/>
      <c r="Y269" s="105"/>
    </row>
    <row r="270" spans="2:25" x14ac:dyDescent="0.25">
      <c r="B270" s="12"/>
      <c r="C270" s="12"/>
      <c r="D270" s="12"/>
      <c r="E270" s="12"/>
      <c r="F270" s="12"/>
      <c r="G270" s="12"/>
      <c r="H270" s="12"/>
      <c r="I270" s="12"/>
      <c r="J270" s="12"/>
      <c r="K270" s="12"/>
      <c r="L270" s="12"/>
      <c r="M270" s="12"/>
      <c r="N270" s="12"/>
      <c r="O270" s="107"/>
      <c r="P270" s="105"/>
      <c r="Q270" s="105"/>
      <c r="R270" s="107"/>
      <c r="S270" s="107"/>
      <c r="T270" s="107"/>
      <c r="U270" s="107"/>
      <c r="V270" s="107"/>
      <c r="W270" s="107"/>
      <c r="X270" s="105"/>
      <c r="Y270" s="105"/>
    </row>
    <row r="271" spans="2:25" x14ac:dyDescent="0.25">
      <c r="B271" s="12"/>
      <c r="C271" s="12"/>
      <c r="D271" s="12"/>
      <c r="E271" s="12"/>
      <c r="F271" s="12"/>
      <c r="G271" s="12"/>
      <c r="H271" s="12"/>
      <c r="I271" s="12"/>
      <c r="J271" s="12"/>
      <c r="K271" s="12"/>
      <c r="L271" s="12"/>
      <c r="M271" s="12"/>
      <c r="N271" s="12"/>
      <c r="O271" s="107"/>
      <c r="P271" s="105"/>
      <c r="Q271" s="105"/>
      <c r="R271" s="107"/>
      <c r="S271" s="107"/>
      <c r="T271" s="107"/>
      <c r="U271" s="107"/>
      <c r="V271" s="107"/>
      <c r="W271" s="107"/>
      <c r="X271" s="105"/>
      <c r="Y271" s="105"/>
    </row>
    <row r="272" spans="2:25" x14ac:dyDescent="0.25">
      <c r="B272" s="12"/>
      <c r="C272" s="12"/>
      <c r="D272" s="12"/>
      <c r="E272" s="12"/>
      <c r="F272" s="12"/>
      <c r="G272" s="12"/>
      <c r="H272" s="12"/>
      <c r="I272" s="12"/>
      <c r="J272" s="12"/>
      <c r="K272" s="12"/>
      <c r="L272" s="12"/>
      <c r="M272" s="12"/>
      <c r="N272" s="12"/>
      <c r="O272" s="107"/>
      <c r="P272" s="105"/>
      <c r="Q272" s="105"/>
      <c r="R272" s="107"/>
      <c r="S272" s="107"/>
      <c r="T272" s="107"/>
      <c r="U272" s="107"/>
      <c r="V272" s="107"/>
      <c r="W272" s="107"/>
      <c r="X272" s="105"/>
      <c r="Y272" s="105"/>
    </row>
    <row r="273" spans="2:25" x14ac:dyDescent="0.25">
      <c r="B273" s="12"/>
      <c r="C273" s="12"/>
      <c r="D273" s="12"/>
      <c r="E273" s="12"/>
      <c r="F273" s="12"/>
      <c r="G273" s="12"/>
      <c r="H273" s="12"/>
      <c r="I273" s="12"/>
      <c r="J273" s="12"/>
      <c r="K273" s="12"/>
      <c r="L273" s="12"/>
      <c r="M273" s="12"/>
      <c r="N273" s="12"/>
      <c r="O273" s="107"/>
      <c r="P273" s="105"/>
      <c r="Q273" s="105"/>
      <c r="R273" s="107"/>
      <c r="S273" s="107"/>
      <c r="T273" s="107"/>
      <c r="U273" s="107"/>
      <c r="V273" s="107"/>
      <c r="W273" s="107"/>
      <c r="X273" s="105"/>
      <c r="Y273" s="105"/>
    </row>
    <row r="274" spans="2:25" x14ac:dyDescent="0.25">
      <c r="B274" s="12"/>
      <c r="C274" s="12"/>
      <c r="D274" s="12"/>
      <c r="E274" s="12"/>
      <c r="F274" s="12"/>
      <c r="G274" s="12"/>
      <c r="H274" s="12"/>
      <c r="I274" s="12"/>
      <c r="J274" s="12"/>
      <c r="K274" s="12"/>
      <c r="L274" s="12"/>
      <c r="M274" s="12"/>
      <c r="N274" s="12"/>
      <c r="O274" s="107"/>
      <c r="P274" s="105"/>
      <c r="Q274" s="105"/>
      <c r="R274" s="107"/>
      <c r="S274" s="107"/>
      <c r="T274" s="107"/>
      <c r="U274" s="107"/>
      <c r="V274" s="107"/>
      <c r="W274" s="107"/>
      <c r="X274" s="105"/>
      <c r="Y274" s="105"/>
    </row>
    <row r="275" spans="2:25" x14ac:dyDescent="0.25">
      <c r="B275" s="12"/>
      <c r="C275" s="12"/>
      <c r="D275" s="12"/>
      <c r="E275" s="12"/>
      <c r="F275" s="12"/>
      <c r="G275" s="12"/>
      <c r="H275" s="12"/>
      <c r="I275" s="12"/>
      <c r="J275" s="12"/>
      <c r="K275" s="12"/>
      <c r="L275" s="12"/>
      <c r="M275" s="12"/>
      <c r="N275" s="12"/>
      <c r="O275" s="107"/>
      <c r="P275" s="105"/>
      <c r="Q275" s="105"/>
      <c r="R275" s="107"/>
      <c r="S275" s="107"/>
      <c r="T275" s="107"/>
      <c r="U275" s="107"/>
      <c r="V275" s="107"/>
      <c r="W275" s="107"/>
      <c r="X275" s="105"/>
      <c r="Y275" s="105"/>
    </row>
    <row r="276" spans="2:25" x14ac:dyDescent="0.25">
      <c r="B276" s="12"/>
      <c r="C276" s="12"/>
      <c r="D276" s="12"/>
      <c r="E276" s="12"/>
      <c r="F276" s="12"/>
      <c r="G276" s="12"/>
      <c r="H276" s="12"/>
      <c r="I276" s="12"/>
      <c r="J276" s="12"/>
      <c r="K276" s="12"/>
      <c r="L276" s="12"/>
      <c r="M276" s="12"/>
      <c r="N276" s="12"/>
      <c r="O276" s="107"/>
      <c r="P276" s="105"/>
      <c r="Q276" s="105"/>
      <c r="R276" s="107"/>
      <c r="S276" s="107"/>
      <c r="T276" s="107"/>
      <c r="U276" s="107"/>
      <c r="V276" s="107"/>
      <c r="W276" s="107"/>
      <c r="X276" s="105"/>
      <c r="Y276" s="105"/>
    </row>
  </sheetData>
  <mergeCells count="22">
    <mergeCell ref="U3:Y4"/>
    <mergeCell ref="A78:I78"/>
    <mergeCell ref="B1:E1"/>
    <mergeCell ref="F1:I1"/>
    <mergeCell ref="M1:P1"/>
    <mergeCell ref="M71:O71"/>
    <mergeCell ref="A85:I85"/>
    <mergeCell ref="A86:I86"/>
    <mergeCell ref="A87:I87"/>
    <mergeCell ref="A88:I88"/>
    <mergeCell ref="R3:T4"/>
    <mergeCell ref="A83:I83"/>
    <mergeCell ref="A84:I84"/>
    <mergeCell ref="A79:I79"/>
    <mergeCell ref="A80:I80"/>
    <mergeCell ref="A81:I81"/>
    <mergeCell ref="A82:I82"/>
    <mergeCell ref="A73:I73"/>
    <mergeCell ref="A74:I74"/>
    <mergeCell ref="A75:I75"/>
    <mergeCell ref="A76:I76"/>
    <mergeCell ref="A77:I7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5"/>
  <sheetViews>
    <sheetView tabSelected="1" zoomScale="115" zoomScaleNormal="115" workbookViewId="0">
      <selection sqref="A1:E1"/>
    </sheetView>
  </sheetViews>
  <sheetFormatPr defaultColWidth="10.81640625" defaultRowHeight="12.5" x14ac:dyDescent="0.25"/>
  <cols>
    <col min="1" max="1" width="62.81640625" style="12" customWidth="1"/>
    <col min="2" max="2" width="11.453125" style="12" customWidth="1"/>
    <col min="3" max="3" width="19.54296875" style="12" customWidth="1"/>
    <col min="4" max="4" width="35.54296875" style="12" customWidth="1"/>
    <col min="5" max="5" width="31.6328125" style="12" customWidth="1"/>
    <col min="6" max="6" width="10.81640625" style="12"/>
    <col min="7" max="7" width="15.81640625" style="12" bestFit="1" customWidth="1"/>
    <col min="8" max="8" width="11" style="12" bestFit="1" customWidth="1"/>
    <col min="9" max="16384" width="10.81640625" style="12"/>
  </cols>
  <sheetData>
    <row r="1" spans="1:8" ht="15.5" x14ac:dyDescent="0.25">
      <c r="A1" s="274" t="s">
        <v>167</v>
      </c>
      <c r="B1" s="275"/>
      <c r="C1" s="275"/>
      <c r="D1" s="275"/>
      <c r="E1" s="276"/>
    </row>
    <row r="2" spans="1:8" ht="26" x14ac:dyDescent="0.25">
      <c r="A2" s="226" t="s">
        <v>9</v>
      </c>
      <c r="B2" s="226" t="s">
        <v>141</v>
      </c>
      <c r="C2" s="226" t="s">
        <v>142</v>
      </c>
      <c r="D2" s="226" t="s">
        <v>143</v>
      </c>
      <c r="E2" s="226" t="s">
        <v>144</v>
      </c>
    </row>
    <row r="3" spans="1:8" x14ac:dyDescent="0.25">
      <c r="A3" s="228" t="s">
        <v>135</v>
      </c>
      <c r="B3" s="228"/>
      <c r="C3" s="228"/>
      <c r="D3" s="228"/>
      <c r="E3" s="228"/>
    </row>
    <row r="4" spans="1:8" ht="32.5" customHeight="1" x14ac:dyDescent="0.25">
      <c r="A4" s="229" t="s">
        <v>148</v>
      </c>
      <c r="B4" s="229" t="s">
        <v>145</v>
      </c>
      <c r="C4" s="229" t="s">
        <v>166</v>
      </c>
      <c r="D4" s="229" t="s">
        <v>156</v>
      </c>
      <c r="E4" s="243" t="s">
        <v>157</v>
      </c>
    </row>
    <row r="5" spans="1:8" ht="31" customHeight="1" x14ac:dyDescent="0.25">
      <c r="A5" s="229" t="s">
        <v>150</v>
      </c>
      <c r="B5" s="229" t="s">
        <v>145</v>
      </c>
      <c r="C5" s="229" t="s">
        <v>166</v>
      </c>
      <c r="D5" s="229" t="s">
        <v>156</v>
      </c>
      <c r="E5" s="243" t="s">
        <v>157</v>
      </c>
    </row>
    <row r="6" spans="1:8" ht="30.5" customHeight="1" x14ac:dyDescent="0.25">
      <c r="A6" s="229" t="s">
        <v>149</v>
      </c>
      <c r="B6" s="229" t="s">
        <v>145</v>
      </c>
      <c r="C6" s="229" t="s">
        <v>166</v>
      </c>
      <c r="D6" s="229" t="s">
        <v>156</v>
      </c>
      <c r="E6" s="243" t="s">
        <v>157</v>
      </c>
      <c r="H6" s="237"/>
    </row>
    <row r="7" spans="1:8" x14ac:dyDescent="0.25">
      <c r="A7" s="229" t="s">
        <v>159</v>
      </c>
      <c r="B7" s="229"/>
      <c r="C7" s="229"/>
      <c r="D7" s="229"/>
      <c r="E7" s="243" t="s">
        <v>157</v>
      </c>
      <c r="H7" s="237"/>
    </row>
    <row r="8" spans="1:8" x14ac:dyDescent="0.25">
      <c r="A8" s="230" t="s">
        <v>136</v>
      </c>
      <c r="B8" s="230"/>
      <c r="C8" s="230"/>
      <c r="D8" s="230"/>
      <c r="E8" s="243" t="s">
        <v>157</v>
      </c>
      <c r="H8" s="237"/>
    </row>
    <row r="9" spans="1:8" ht="25" x14ac:dyDescent="0.25">
      <c r="A9" s="231" t="s">
        <v>146</v>
      </c>
      <c r="B9" s="231" t="s">
        <v>160</v>
      </c>
      <c r="C9" s="231" t="s">
        <v>133</v>
      </c>
      <c r="D9" s="231" t="s">
        <v>161</v>
      </c>
      <c r="E9" s="243" t="s">
        <v>157</v>
      </c>
      <c r="H9" s="237"/>
    </row>
    <row r="10" spans="1:8" ht="67.5" customHeight="1" x14ac:dyDescent="0.25">
      <c r="A10" s="231" t="s">
        <v>137</v>
      </c>
      <c r="B10" s="231" t="s">
        <v>162</v>
      </c>
      <c r="C10" s="231" t="s">
        <v>155</v>
      </c>
      <c r="D10" s="231" t="s">
        <v>134</v>
      </c>
      <c r="E10" s="243" t="s">
        <v>157</v>
      </c>
      <c r="H10" s="237"/>
    </row>
    <row r="11" spans="1:8" x14ac:dyDescent="0.25">
      <c r="A11" s="231" t="s">
        <v>153</v>
      </c>
      <c r="B11" s="231"/>
      <c r="C11" s="231"/>
      <c r="D11" s="238"/>
      <c r="E11" s="243" t="s">
        <v>157</v>
      </c>
      <c r="H11" s="237"/>
    </row>
    <row r="12" spans="1:8" x14ac:dyDescent="0.25">
      <c r="A12" s="232" t="s">
        <v>138</v>
      </c>
      <c r="B12" s="232"/>
      <c r="C12" s="232"/>
      <c r="D12" s="232"/>
      <c r="E12" s="243" t="s">
        <v>157</v>
      </c>
      <c r="F12" s="105"/>
      <c r="G12" s="239"/>
      <c r="H12" s="237"/>
    </row>
    <row r="13" spans="1:8" ht="13" x14ac:dyDescent="0.25">
      <c r="A13" s="233" t="s">
        <v>151</v>
      </c>
      <c r="B13" s="233" t="s">
        <v>163</v>
      </c>
      <c r="C13" s="233" t="s">
        <v>164</v>
      </c>
      <c r="D13" s="233" t="s">
        <v>165</v>
      </c>
      <c r="E13" s="243" t="s">
        <v>157</v>
      </c>
      <c r="F13" s="105"/>
      <c r="G13" s="239"/>
      <c r="H13" s="237"/>
    </row>
    <row r="14" spans="1:8" ht="13" x14ac:dyDescent="0.25">
      <c r="A14" s="233" t="s">
        <v>152</v>
      </c>
      <c r="B14" s="233"/>
      <c r="C14" s="233"/>
      <c r="D14" s="233"/>
      <c r="E14" s="243" t="s">
        <v>157</v>
      </c>
      <c r="F14" s="105"/>
      <c r="G14" s="239"/>
      <c r="H14" s="237"/>
    </row>
    <row r="15" spans="1:8" x14ac:dyDescent="0.25">
      <c r="A15" s="233" t="s">
        <v>158</v>
      </c>
      <c r="B15" s="233"/>
      <c r="C15" s="233"/>
      <c r="D15" s="233"/>
      <c r="E15" s="243" t="s">
        <v>157</v>
      </c>
      <c r="F15" s="105"/>
      <c r="G15" s="239"/>
      <c r="H15" s="237"/>
    </row>
    <row r="16" spans="1:8" s="227" customFormat="1" ht="15.5" x14ac:dyDescent="0.25">
      <c r="A16" s="234" t="s">
        <v>139</v>
      </c>
      <c r="B16" s="234"/>
      <c r="C16" s="234"/>
      <c r="D16" s="234"/>
      <c r="E16" s="243" t="s">
        <v>157</v>
      </c>
    </row>
    <row r="17" spans="1:8" s="227" customFormat="1" ht="15.5" x14ac:dyDescent="0.25">
      <c r="A17" s="235" t="s">
        <v>147</v>
      </c>
      <c r="B17" s="235"/>
      <c r="C17" s="235"/>
      <c r="D17" s="235"/>
      <c r="E17" s="243" t="s">
        <v>157</v>
      </c>
    </row>
    <row r="18" spans="1:8" s="227" customFormat="1" ht="15.5" x14ac:dyDescent="0.25">
      <c r="A18" s="235" t="s">
        <v>154</v>
      </c>
      <c r="B18" s="235"/>
      <c r="C18" s="235"/>
      <c r="D18" s="235"/>
      <c r="E18" s="243" t="s">
        <v>157</v>
      </c>
    </row>
    <row r="19" spans="1:8" ht="12" customHeight="1" x14ac:dyDescent="0.25">
      <c r="A19" s="236" t="s">
        <v>130</v>
      </c>
      <c r="B19" s="236"/>
      <c r="C19" s="236"/>
      <c r="D19" s="236"/>
      <c r="E19" s="243" t="s">
        <v>157</v>
      </c>
      <c r="F19" s="105"/>
      <c r="H19" s="237"/>
    </row>
    <row r="20" spans="1:8" ht="13" x14ac:dyDescent="0.3">
      <c r="A20" s="240" t="s">
        <v>140</v>
      </c>
      <c r="B20" s="241"/>
      <c r="C20" s="242"/>
      <c r="D20" s="242"/>
      <c r="E20" s="242"/>
      <c r="F20" s="105"/>
    </row>
    <row r="21" spans="1:8" x14ac:dyDescent="0.25">
      <c r="A21" s="49"/>
      <c r="B21" s="49"/>
      <c r="C21" s="49"/>
      <c r="D21" s="49"/>
      <c r="E21" s="49"/>
      <c r="F21" s="49"/>
    </row>
    <row r="22" spans="1:8" x14ac:dyDescent="0.25">
      <c r="A22" s="49"/>
      <c r="B22" s="49"/>
      <c r="C22" s="49"/>
      <c r="D22" s="49"/>
      <c r="E22" s="49"/>
      <c r="F22" s="49"/>
      <c r="H22" s="239"/>
    </row>
    <row r="23" spans="1:8" x14ac:dyDescent="0.25">
      <c r="A23" s="49"/>
      <c r="B23" s="49"/>
      <c r="C23" s="49"/>
      <c r="D23" s="49"/>
      <c r="E23" s="49"/>
      <c r="F23" s="49"/>
    </row>
    <row r="24" spans="1:8" x14ac:dyDescent="0.25">
      <c r="A24" s="49"/>
      <c r="B24" s="49"/>
      <c r="C24" s="49"/>
      <c r="D24" s="49"/>
      <c r="E24" s="49"/>
      <c r="F24" s="49"/>
    </row>
    <row r="25" spans="1:8" x14ac:dyDescent="0.25">
      <c r="A25" s="49"/>
      <c r="B25" s="49"/>
      <c r="C25" s="49"/>
      <c r="D25" s="49"/>
      <c r="E25" s="49"/>
      <c r="F25" s="49"/>
    </row>
    <row r="26" spans="1:8" x14ac:dyDescent="0.25">
      <c r="A26" s="49"/>
      <c r="B26" s="49"/>
      <c r="C26" s="49"/>
      <c r="D26" s="49"/>
      <c r="E26" s="49"/>
      <c r="F26" s="49"/>
    </row>
    <row r="27" spans="1:8" x14ac:dyDescent="0.25">
      <c r="A27" s="49"/>
      <c r="B27" s="49"/>
      <c r="C27" s="49"/>
      <c r="D27" s="49"/>
      <c r="E27" s="49"/>
      <c r="F27" s="49"/>
    </row>
    <row r="28" spans="1:8" x14ac:dyDescent="0.25">
      <c r="A28" s="49"/>
      <c r="B28" s="49"/>
      <c r="C28" s="49"/>
      <c r="D28" s="49"/>
      <c r="E28" s="49"/>
      <c r="F28" s="49"/>
    </row>
    <row r="29" spans="1:8" x14ac:dyDescent="0.25">
      <c r="A29" s="49"/>
      <c r="B29" s="49"/>
      <c r="C29" s="49"/>
      <c r="D29" s="49"/>
      <c r="E29" s="49"/>
      <c r="F29" s="49"/>
    </row>
    <row r="30" spans="1:8" x14ac:dyDescent="0.25">
      <c r="A30" s="49"/>
      <c r="B30" s="49"/>
      <c r="C30" s="49"/>
      <c r="D30" s="49"/>
      <c r="E30" s="49"/>
      <c r="F30" s="49"/>
    </row>
    <row r="31" spans="1:8" x14ac:dyDescent="0.25">
      <c r="A31" s="49"/>
      <c r="B31" s="49"/>
      <c r="C31" s="49"/>
      <c r="D31" s="49"/>
      <c r="E31" s="49"/>
      <c r="F31" s="49"/>
    </row>
    <row r="32" spans="1:8" x14ac:dyDescent="0.25">
      <c r="A32" s="49"/>
      <c r="B32" s="49"/>
      <c r="C32" s="49"/>
      <c r="D32" s="49"/>
      <c r="E32" s="49"/>
      <c r="F32" s="49"/>
    </row>
    <row r="33" spans="1:6" x14ac:dyDescent="0.25">
      <c r="A33" s="49"/>
      <c r="B33" s="49"/>
      <c r="C33" s="49"/>
      <c r="D33" s="49"/>
      <c r="E33" s="49"/>
      <c r="F33" s="49"/>
    </row>
    <row r="34" spans="1:6" x14ac:dyDescent="0.25">
      <c r="A34" s="49"/>
      <c r="B34" s="49"/>
      <c r="C34" s="49"/>
      <c r="D34" s="49"/>
      <c r="E34" s="49"/>
      <c r="F34" s="49"/>
    </row>
    <row r="35" spans="1:6" x14ac:dyDescent="0.25">
      <c r="A35" s="49"/>
      <c r="B35" s="49"/>
      <c r="C35" s="49"/>
      <c r="D35" s="49"/>
      <c r="E35" s="49"/>
      <c r="F35" s="49"/>
    </row>
    <row r="36" spans="1:6" x14ac:dyDescent="0.25">
      <c r="A36" s="49"/>
      <c r="B36" s="49"/>
      <c r="C36" s="49"/>
      <c r="D36" s="49"/>
      <c r="E36" s="49"/>
      <c r="F36" s="49"/>
    </row>
    <row r="37" spans="1:6" x14ac:dyDescent="0.25">
      <c r="A37" s="49"/>
      <c r="B37" s="49"/>
      <c r="C37" s="49"/>
      <c r="D37" s="49"/>
      <c r="E37" s="49"/>
      <c r="F37" s="49"/>
    </row>
    <row r="38" spans="1:6" x14ac:dyDescent="0.25">
      <c r="A38" s="49"/>
      <c r="B38" s="49"/>
      <c r="C38" s="49"/>
      <c r="D38" s="49"/>
      <c r="E38" s="49"/>
      <c r="F38" s="49"/>
    </row>
    <row r="39" spans="1:6" x14ac:dyDescent="0.25">
      <c r="A39" s="49"/>
      <c r="B39" s="49"/>
      <c r="C39" s="49"/>
      <c r="D39" s="49"/>
      <c r="E39" s="49"/>
      <c r="F39" s="49"/>
    </row>
    <row r="40" spans="1:6" x14ac:dyDescent="0.25">
      <c r="A40" s="49"/>
      <c r="B40" s="49"/>
      <c r="C40" s="49"/>
      <c r="D40" s="49"/>
      <c r="E40" s="49"/>
      <c r="F40" s="49"/>
    </row>
    <row r="41" spans="1:6" x14ac:dyDescent="0.25">
      <c r="A41" s="49"/>
      <c r="B41" s="49"/>
      <c r="C41" s="49"/>
      <c r="D41" s="49"/>
      <c r="E41" s="49"/>
      <c r="F41" s="49"/>
    </row>
    <row r="42" spans="1:6" x14ac:dyDescent="0.25">
      <c r="A42" s="49"/>
      <c r="B42" s="49"/>
      <c r="C42" s="49"/>
      <c r="D42" s="49"/>
      <c r="E42" s="49"/>
      <c r="F42" s="49"/>
    </row>
    <row r="43" spans="1:6" x14ac:dyDescent="0.25">
      <c r="A43" s="49"/>
      <c r="B43" s="49"/>
      <c r="C43" s="49"/>
      <c r="D43" s="49"/>
      <c r="E43" s="49"/>
      <c r="F43" s="49"/>
    </row>
    <row r="44" spans="1:6" x14ac:dyDescent="0.25">
      <c r="A44" s="49"/>
      <c r="B44" s="49"/>
      <c r="C44" s="49"/>
      <c r="D44" s="49"/>
      <c r="E44" s="49"/>
      <c r="F44" s="49"/>
    </row>
    <row r="45" spans="1:6" x14ac:dyDescent="0.25">
      <c r="A45" s="49"/>
      <c r="B45" s="49"/>
      <c r="C45" s="49"/>
      <c r="D45" s="49"/>
      <c r="E45" s="49"/>
      <c r="F45" s="49"/>
    </row>
    <row r="46" spans="1:6" x14ac:dyDescent="0.25">
      <c r="A46" s="49"/>
      <c r="B46" s="49"/>
      <c r="C46" s="49"/>
      <c r="D46" s="49"/>
      <c r="E46" s="49"/>
      <c r="F46" s="49"/>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row r="54" spans="1:6" x14ac:dyDescent="0.25">
      <c r="A54" s="49"/>
      <c r="B54" s="49"/>
      <c r="C54" s="49"/>
      <c r="D54" s="49"/>
      <c r="E54" s="49"/>
      <c r="F54" s="49"/>
    </row>
    <row r="55" spans="1:6" x14ac:dyDescent="0.25">
      <c r="A55" s="49"/>
      <c r="B55" s="49"/>
      <c r="C55" s="49"/>
      <c r="D55" s="49"/>
      <c r="E55" s="49"/>
      <c r="F55" s="49"/>
    </row>
    <row r="56" spans="1:6" x14ac:dyDescent="0.25">
      <c r="A56" s="49"/>
      <c r="B56" s="49"/>
      <c r="C56" s="49"/>
      <c r="D56" s="49"/>
      <c r="E56" s="49"/>
      <c r="F56" s="49"/>
    </row>
    <row r="57" spans="1:6" x14ac:dyDescent="0.25">
      <c r="A57" s="49"/>
      <c r="B57" s="49"/>
      <c r="C57" s="49"/>
      <c r="D57" s="49"/>
      <c r="E57" s="49"/>
      <c r="F57" s="49"/>
    </row>
    <row r="58" spans="1:6" x14ac:dyDescent="0.25">
      <c r="A58" s="49"/>
      <c r="B58" s="49"/>
      <c r="C58" s="49"/>
      <c r="D58" s="49"/>
      <c r="E58" s="49"/>
      <c r="F58" s="49"/>
    </row>
    <row r="59" spans="1:6" x14ac:dyDescent="0.25">
      <c r="A59" s="49"/>
      <c r="B59" s="49"/>
      <c r="C59" s="49"/>
      <c r="D59" s="49"/>
      <c r="E59" s="49"/>
      <c r="F59" s="49"/>
    </row>
    <row r="60" spans="1:6" x14ac:dyDescent="0.25">
      <c r="A60" s="49"/>
      <c r="B60" s="49"/>
      <c r="C60" s="49"/>
      <c r="D60" s="49"/>
      <c r="E60" s="49"/>
      <c r="F60" s="49"/>
    </row>
    <row r="61" spans="1:6" x14ac:dyDescent="0.25">
      <c r="A61" s="49"/>
      <c r="B61" s="49"/>
      <c r="C61" s="49"/>
      <c r="D61" s="49"/>
      <c r="E61" s="49"/>
      <c r="F61" s="49"/>
    </row>
    <row r="62" spans="1:6" x14ac:dyDescent="0.25">
      <c r="A62" s="49"/>
      <c r="B62" s="49"/>
      <c r="C62" s="49"/>
      <c r="D62" s="49"/>
      <c r="E62" s="49"/>
      <c r="F62" s="49"/>
    </row>
    <row r="63" spans="1:6" x14ac:dyDescent="0.25">
      <c r="A63" s="49"/>
      <c r="B63" s="49"/>
      <c r="C63" s="49"/>
      <c r="D63" s="49"/>
      <c r="E63" s="49"/>
      <c r="F63" s="49"/>
    </row>
    <row r="64" spans="1:6" x14ac:dyDescent="0.25">
      <c r="A64" s="49"/>
      <c r="B64" s="49"/>
      <c r="C64" s="49"/>
      <c r="D64" s="49"/>
      <c r="E64" s="49"/>
      <c r="F64" s="49"/>
    </row>
    <row r="65" spans="1:6" x14ac:dyDescent="0.25">
      <c r="A65" s="49"/>
      <c r="B65" s="49"/>
      <c r="C65" s="49"/>
      <c r="D65" s="49"/>
      <c r="E65" s="49"/>
      <c r="F65" s="49"/>
    </row>
    <row r="66" spans="1:6" x14ac:dyDescent="0.25">
      <c r="A66" s="49"/>
      <c r="B66" s="49"/>
      <c r="C66" s="49"/>
      <c r="D66" s="49"/>
      <c r="E66" s="49"/>
      <c r="F66" s="49"/>
    </row>
    <row r="67" spans="1:6" x14ac:dyDescent="0.25">
      <c r="A67" s="49"/>
      <c r="B67" s="49"/>
      <c r="C67" s="49"/>
      <c r="D67" s="49"/>
      <c r="E67" s="49"/>
      <c r="F67" s="49"/>
    </row>
    <row r="68" spans="1:6" x14ac:dyDescent="0.25">
      <c r="A68" s="49"/>
      <c r="B68" s="49"/>
      <c r="C68" s="49"/>
      <c r="D68" s="49"/>
      <c r="E68" s="49"/>
      <c r="F68" s="49"/>
    </row>
    <row r="69" spans="1:6" x14ac:dyDescent="0.25">
      <c r="A69" s="49"/>
      <c r="B69" s="49"/>
      <c r="C69" s="49"/>
      <c r="D69" s="49"/>
      <c r="E69" s="49"/>
      <c r="F69" s="49"/>
    </row>
    <row r="70" spans="1:6" x14ac:dyDescent="0.25">
      <c r="A70" s="49"/>
      <c r="B70" s="49"/>
      <c r="C70" s="49"/>
      <c r="D70" s="49"/>
      <c r="E70" s="49"/>
      <c r="F70" s="49"/>
    </row>
    <row r="71" spans="1:6" x14ac:dyDescent="0.25">
      <c r="A71" s="49"/>
      <c r="B71" s="49"/>
      <c r="C71" s="49"/>
      <c r="D71" s="49"/>
      <c r="E71" s="49"/>
      <c r="F71" s="49"/>
    </row>
    <row r="72" spans="1:6" x14ac:dyDescent="0.25">
      <c r="A72" s="49"/>
      <c r="B72" s="49"/>
      <c r="C72" s="49"/>
      <c r="D72" s="49"/>
      <c r="E72" s="49"/>
      <c r="F72" s="49"/>
    </row>
    <row r="73" spans="1:6" x14ac:dyDescent="0.25">
      <c r="A73" s="49"/>
      <c r="B73" s="49"/>
      <c r="C73" s="49"/>
      <c r="D73" s="49"/>
      <c r="E73" s="49"/>
      <c r="F73" s="49"/>
    </row>
    <row r="74" spans="1:6" x14ac:dyDescent="0.25">
      <c r="A74" s="49"/>
      <c r="B74" s="49"/>
      <c r="C74" s="49"/>
      <c r="D74" s="49"/>
      <c r="E74" s="49"/>
      <c r="F74" s="49"/>
    </row>
    <row r="75" spans="1:6" x14ac:dyDescent="0.25">
      <c r="A75" s="49"/>
      <c r="B75" s="49"/>
      <c r="C75" s="49"/>
      <c r="D75" s="49"/>
      <c r="E75" s="49"/>
      <c r="F75" s="49"/>
    </row>
    <row r="76" spans="1:6" x14ac:dyDescent="0.25">
      <c r="A76" s="49"/>
      <c r="B76" s="49"/>
      <c r="C76" s="49"/>
      <c r="D76" s="49"/>
      <c r="E76" s="49"/>
      <c r="F76" s="49"/>
    </row>
    <row r="77" spans="1:6" x14ac:dyDescent="0.25">
      <c r="A77" s="49"/>
      <c r="B77" s="49"/>
      <c r="C77" s="49"/>
      <c r="D77" s="49"/>
      <c r="E77" s="49"/>
      <c r="F77" s="49"/>
    </row>
    <row r="78" spans="1:6" x14ac:dyDescent="0.25">
      <c r="A78" s="49"/>
      <c r="B78" s="49"/>
      <c r="C78" s="49"/>
      <c r="D78" s="49"/>
      <c r="E78" s="49"/>
      <c r="F78" s="49"/>
    </row>
    <row r="79" spans="1:6" x14ac:dyDescent="0.25">
      <c r="A79" s="49"/>
      <c r="B79" s="49"/>
      <c r="C79" s="49"/>
      <c r="D79" s="49"/>
      <c r="E79" s="49"/>
      <c r="F79" s="49"/>
    </row>
    <row r="80" spans="1:6" x14ac:dyDescent="0.25">
      <c r="A80" s="49"/>
      <c r="B80" s="49"/>
      <c r="C80" s="49"/>
      <c r="D80" s="49"/>
      <c r="E80" s="49"/>
      <c r="F80" s="49"/>
    </row>
    <row r="81" spans="1:6" x14ac:dyDescent="0.25">
      <c r="A81" s="49"/>
      <c r="B81" s="49"/>
      <c r="C81" s="49"/>
      <c r="D81" s="49"/>
      <c r="E81" s="49"/>
      <c r="F81" s="49"/>
    </row>
    <row r="82" spans="1:6" x14ac:dyDescent="0.25">
      <c r="A82" s="49"/>
      <c r="B82" s="49"/>
      <c r="C82" s="49"/>
      <c r="D82" s="49"/>
      <c r="E82" s="49"/>
      <c r="F82" s="49"/>
    </row>
    <row r="83" spans="1:6" x14ac:dyDescent="0.25">
      <c r="A83" s="49"/>
      <c r="B83" s="49"/>
      <c r="C83" s="49"/>
      <c r="D83" s="49"/>
      <c r="E83" s="49"/>
      <c r="F83" s="49"/>
    </row>
    <row r="84" spans="1:6" x14ac:dyDescent="0.25">
      <c r="A84" s="49"/>
      <c r="B84" s="49"/>
      <c r="C84" s="49"/>
      <c r="D84" s="49"/>
      <c r="E84" s="49"/>
      <c r="F84" s="49"/>
    </row>
    <row r="85" spans="1:6" x14ac:dyDescent="0.25">
      <c r="A85" s="49"/>
      <c r="B85" s="49"/>
      <c r="C85" s="49"/>
      <c r="D85" s="49"/>
      <c r="E85" s="49"/>
      <c r="F85" s="49"/>
    </row>
    <row r="86" spans="1:6" x14ac:dyDescent="0.25">
      <c r="A86" s="49"/>
      <c r="B86" s="49"/>
      <c r="C86" s="49"/>
      <c r="D86" s="49"/>
      <c r="E86" s="49"/>
      <c r="F86" s="49"/>
    </row>
    <row r="87" spans="1:6" x14ac:dyDescent="0.25">
      <c r="A87" s="49"/>
      <c r="B87" s="49"/>
      <c r="C87" s="49"/>
      <c r="D87" s="49"/>
      <c r="E87" s="49"/>
      <c r="F87" s="49"/>
    </row>
    <row r="88" spans="1:6" x14ac:dyDescent="0.25">
      <c r="A88" s="49"/>
      <c r="B88" s="49"/>
      <c r="C88" s="49"/>
      <c r="D88" s="49"/>
      <c r="E88" s="49"/>
      <c r="F88" s="49"/>
    </row>
    <row r="89" spans="1:6" x14ac:dyDescent="0.25">
      <c r="A89" s="49"/>
      <c r="B89" s="49"/>
      <c r="C89" s="49"/>
      <c r="D89" s="49"/>
      <c r="E89" s="49"/>
      <c r="F89" s="49"/>
    </row>
    <row r="90" spans="1:6" x14ac:dyDescent="0.25">
      <c r="A90" s="49"/>
      <c r="B90" s="49"/>
      <c r="C90" s="49"/>
      <c r="D90" s="49"/>
      <c r="E90" s="49"/>
      <c r="F90" s="49"/>
    </row>
    <row r="91" spans="1:6" x14ac:dyDescent="0.25">
      <c r="A91" s="49"/>
      <c r="B91" s="49"/>
      <c r="C91" s="49"/>
      <c r="D91" s="49"/>
      <c r="E91" s="49"/>
      <c r="F91" s="49"/>
    </row>
    <row r="92" spans="1:6" x14ac:dyDescent="0.25">
      <c r="A92" s="49"/>
      <c r="B92" s="49"/>
      <c r="C92" s="49"/>
      <c r="D92" s="49"/>
      <c r="E92" s="49"/>
      <c r="F92" s="49"/>
    </row>
    <row r="93" spans="1:6" x14ac:dyDescent="0.25">
      <c r="A93" s="49"/>
      <c r="B93" s="49"/>
      <c r="C93" s="49"/>
      <c r="D93" s="49"/>
      <c r="E93" s="49"/>
      <c r="F93" s="49"/>
    </row>
    <row r="94" spans="1:6" x14ac:dyDescent="0.25">
      <c r="A94" s="49"/>
      <c r="B94" s="49"/>
      <c r="C94" s="49"/>
      <c r="D94" s="49"/>
      <c r="E94" s="49"/>
      <c r="F94" s="49"/>
    </row>
    <row r="95" spans="1:6" x14ac:dyDescent="0.25">
      <c r="A95" s="49"/>
      <c r="B95" s="49"/>
      <c r="C95" s="49"/>
      <c r="D95" s="49"/>
      <c r="E95" s="49"/>
      <c r="F95" s="49"/>
    </row>
    <row r="96" spans="1:6" x14ac:dyDescent="0.25">
      <c r="A96" s="49"/>
      <c r="B96" s="49"/>
      <c r="C96" s="49"/>
      <c r="D96" s="49"/>
      <c r="E96" s="49"/>
      <c r="F96" s="49"/>
    </row>
    <row r="97" spans="1:6" x14ac:dyDescent="0.25">
      <c r="A97" s="49"/>
      <c r="B97" s="49"/>
      <c r="C97" s="49"/>
      <c r="D97" s="49"/>
      <c r="E97" s="49"/>
      <c r="F97" s="49"/>
    </row>
    <row r="98" spans="1:6" x14ac:dyDescent="0.25">
      <c r="A98" s="49"/>
      <c r="B98" s="49"/>
      <c r="C98" s="49"/>
      <c r="D98" s="49"/>
      <c r="E98" s="49"/>
      <c r="F98" s="49"/>
    </row>
    <row r="99" spans="1:6" x14ac:dyDescent="0.25">
      <c r="A99" s="49"/>
      <c r="B99" s="49"/>
      <c r="C99" s="49"/>
      <c r="D99" s="49"/>
      <c r="E99" s="49"/>
      <c r="F99" s="49"/>
    </row>
    <row r="100" spans="1:6" x14ac:dyDescent="0.25">
      <c r="A100" s="49"/>
      <c r="B100" s="49"/>
      <c r="C100" s="49"/>
      <c r="D100" s="49"/>
      <c r="E100" s="49"/>
      <c r="F100" s="49"/>
    </row>
    <row r="101" spans="1:6" x14ac:dyDescent="0.25">
      <c r="A101" s="49"/>
      <c r="B101" s="49"/>
      <c r="C101" s="49"/>
      <c r="D101" s="49"/>
      <c r="E101" s="49"/>
      <c r="F101" s="49"/>
    </row>
    <row r="102" spans="1:6" x14ac:dyDescent="0.25">
      <c r="A102" s="49"/>
      <c r="B102" s="49"/>
      <c r="C102" s="49"/>
      <c r="D102" s="49"/>
      <c r="E102" s="49"/>
      <c r="F102" s="49"/>
    </row>
    <row r="103" spans="1:6" x14ac:dyDescent="0.25">
      <c r="A103" s="49"/>
      <c r="B103" s="49"/>
      <c r="C103" s="49"/>
      <c r="D103" s="49"/>
      <c r="E103" s="49"/>
      <c r="F103" s="49"/>
    </row>
    <row r="104" spans="1:6" x14ac:dyDescent="0.25">
      <c r="A104" s="49"/>
      <c r="B104" s="49"/>
      <c r="C104" s="49"/>
      <c r="D104" s="49"/>
      <c r="E104" s="49"/>
      <c r="F104" s="49"/>
    </row>
    <row r="105" spans="1:6" x14ac:dyDescent="0.25">
      <c r="A105" s="49"/>
      <c r="B105" s="49"/>
      <c r="C105" s="49"/>
      <c r="D105" s="49"/>
      <c r="E105" s="49"/>
      <c r="F105" s="49"/>
    </row>
  </sheetData>
  <mergeCells count="1">
    <mergeCell ref="A1:E1"/>
  </mergeCells>
  <hyperlinks>
    <hyperlink ref="D10" r:id="rId1" display="https://international-partnerships.ec.europa.eu/system/files/2022-09/Per%20diem%20rates%20-%2025%20July%202022.pdf" xr:uid="{D986C588-765E-4DA8-B240-6E5166C74999}"/>
  </hyperlinks>
  <pageMargins left="0.7" right="0.7" top="0.75" bottom="0.75" header="0.3" footer="0.3"/>
  <pageSetup paperSize="9" scale="8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B11" sqref="B11"/>
    </sheetView>
  </sheetViews>
  <sheetFormatPr defaultColWidth="11.54296875" defaultRowHeight="12.5" x14ac:dyDescent="0.25"/>
  <cols>
    <col min="1" max="1" width="35.54296875" customWidth="1"/>
  </cols>
  <sheetData>
    <row r="1" spans="1:2" ht="13.5" thickBot="1" x14ac:dyDescent="0.3">
      <c r="A1" s="140" t="s">
        <v>47</v>
      </c>
      <c r="B1" s="144">
        <v>8000</v>
      </c>
    </row>
    <row r="2" spans="1:2" ht="13.5" thickBot="1" x14ac:dyDescent="0.3">
      <c r="A2" s="141" t="s">
        <v>131</v>
      </c>
      <c r="B2" s="144">
        <v>21000</v>
      </c>
    </row>
    <row r="3" spans="1:2" ht="13.5" thickBot="1" x14ac:dyDescent="0.3">
      <c r="A3" s="141" t="s">
        <v>84</v>
      </c>
      <c r="B3" s="144">
        <v>4000</v>
      </c>
    </row>
    <row r="4" spans="1:2" ht="13.5" thickBot="1" x14ac:dyDescent="0.3">
      <c r="A4" s="141" t="s">
        <v>86</v>
      </c>
      <c r="B4" s="144">
        <v>5000</v>
      </c>
    </row>
    <row r="5" spans="1:2" ht="13.5" thickBot="1" x14ac:dyDescent="0.3">
      <c r="A5" s="141" t="s">
        <v>87</v>
      </c>
      <c r="B5" s="144">
        <v>2000</v>
      </c>
    </row>
    <row r="6" spans="1:2" ht="13.5" thickBot="1" x14ac:dyDescent="0.3">
      <c r="A6" s="141" t="s">
        <v>88</v>
      </c>
      <c r="B6" s="144">
        <v>5000</v>
      </c>
    </row>
    <row r="7" spans="1:2" ht="13.5" thickBot="1" x14ac:dyDescent="0.3">
      <c r="A7" s="141" t="s">
        <v>89</v>
      </c>
      <c r="B7" s="144">
        <v>1670</v>
      </c>
    </row>
    <row r="8" spans="1:2" ht="13.5" thickBot="1" x14ac:dyDescent="0.3">
      <c r="A8" s="141" t="s">
        <v>90</v>
      </c>
      <c r="B8" s="144">
        <v>5000</v>
      </c>
    </row>
    <row r="9" spans="1:2" ht="13.5" thickBot="1" x14ac:dyDescent="0.3">
      <c r="A9" s="141" t="s">
        <v>98</v>
      </c>
      <c r="B9" s="144">
        <v>10000</v>
      </c>
    </row>
    <row r="10" spans="1:2" ht="14.5" x14ac:dyDescent="0.3">
      <c r="A10" s="145" t="s">
        <v>132</v>
      </c>
      <c r="B10" s="146">
        <f>SUM(B1:B9)</f>
        <v>61670</v>
      </c>
    </row>
    <row r="11" spans="1:2" x14ac:dyDescent="0.25">
      <c r="A11" s="143"/>
    </row>
    <row r="12" spans="1:2" ht="13" thickBot="1" x14ac:dyDescent="0.3">
      <c r="A12" s="141" t="s">
        <v>96</v>
      </c>
      <c r="B12" s="142">
        <v>61670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4feb837-75b8-4da0-839f-eb1c5ea2152d" xsi:nil="true"/>
    <l8a65c32d49745fe99cd7fa9c41a86b9 xmlns="1012d43b-b513-4f70-a8ba-c0fa9f3538fb">
      <Terms xmlns="http://schemas.microsoft.com/office/infopath/2007/PartnerControls"/>
    </l8a65c32d49745fe99cd7fa9c41a86b9>
    <h54739c4848644f0b4511875b78017a7 xmlns="1012d43b-b513-4f70-a8ba-c0fa9f3538fb">
      <Terms xmlns="http://schemas.microsoft.com/office/infopath/2007/PartnerControls"/>
    </h54739c4848644f0b4511875b78017a7>
    <lcf76f155ced4ddcb4097134ff3c332f xmlns="1012d43b-b513-4f70-a8ba-c0fa9f3538f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AB54998A0FF84BB38752EF51B86DA1" ma:contentTypeVersion="15" ma:contentTypeDescription="Crear nuevo documento." ma:contentTypeScope="" ma:versionID="b85de7901aa2692693bb43bd7c15ac17">
  <xsd:schema xmlns:xsd="http://www.w3.org/2001/XMLSchema" xmlns:xs="http://www.w3.org/2001/XMLSchema" xmlns:p="http://schemas.microsoft.com/office/2006/metadata/properties" xmlns:ns2="1012d43b-b513-4f70-a8ba-c0fa9f3538fb" xmlns:ns3="14feb837-75b8-4da0-839f-eb1c5ea2152d" xmlns:ns4="e5e43475-fd3c-48ee-b0be-b2b672904dd1" targetNamespace="http://schemas.microsoft.com/office/2006/metadata/properties" ma:root="true" ma:fieldsID="e4ff579d8ae5f6cdc6b3cabbe5d21e33" ns2:_="" ns3:_="" ns4:_="">
    <xsd:import namespace="1012d43b-b513-4f70-a8ba-c0fa9f3538fb"/>
    <xsd:import namespace="14feb837-75b8-4da0-839f-eb1c5ea2152d"/>
    <xsd:import namespace="e5e43475-fd3c-48ee-b0be-b2b672904dd1"/>
    <xsd:element name="properties">
      <xsd:complexType>
        <xsd:sequence>
          <xsd:element name="documentManagement">
            <xsd:complexType>
              <xsd:all>
                <xsd:element ref="ns2:h54739c4848644f0b4511875b78017a7" minOccurs="0"/>
                <xsd:element ref="ns3:TaxCatchAll" minOccurs="0"/>
                <xsd:element ref="ns2:l8a65c32d49745fe99cd7fa9c41a86b9"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2d43b-b513-4f70-a8ba-c0fa9f3538fb" elementFormDefault="qualified">
    <xsd:import namespace="http://schemas.microsoft.com/office/2006/documentManagement/types"/>
    <xsd:import namespace="http://schemas.microsoft.com/office/infopath/2007/PartnerControls"/>
    <xsd:element name="h54739c4848644f0b4511875b78017a7" ma:index="9" nillable="true" ma:taxonomy="true" ma:internalName="h54739c4848644f0b4511875b78017a7" ma:taxonomyFieldName="palabrasclaveempresa" ma:displayName="Palabras clave de FIIAPP" ma:fieldId="{154739c4-8486-44f0-b451-1875b78017a7}" ma:taxonomyMulti="true" ma:sspId="0f4afbdf-b431-4932-b70a-70c1915ab58e" ma:termSetId="ef1fcd61-6b57-4f54-bb1f-b9c1166f371e" ma:anchorId="00000000-0000-0000-0000-000000000000" ma:open="false" ma:isKeyword="false">
      <xsd:complexType>
        <xsd:sequence>
          <xsd:element ref="pc:Terms" minOccurs="0" maxOccurs="1"/>
        </xsd:sequence>
      </xsd:complexType>
    </xsd:element>
    <xsd:element name="l8a65c32d49745fe99cd7fa9c41a86b9" ma:index="12" nillable="true" ma:taxonomy="true" ma:internalName="l8a65c32d49745fe99cd7fa9c41a86b9" ma:taxonomyFieldName="palabrasclavesitio" ma:displayName="Palabras clave de sitio" ma:fieldId="{58a65c32-d497-45fe-99cd-7fa9c41a86b9}" ma:taxonomyMulti="true" ma:sspId="0f4afbdf-b431-4932-b70a-70c1915ab58e" ma:termSetId="9543e3d4-bc00-4806-8d2a-8eaffc9c5c55"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0f4afbdf-b431-4932-b70a-70c1915ab5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feb837-75b8-4da0-839f-eb1c5ea2152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f3ffed6-88bc-45da-9556-9585af74c5d6}" ma:internalName="TaxCatchAll" ma:showField="CatchAllData" ma:web="14feb837-75b8-4da0-839f-eb1c5ea215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e43475-fd3c-48ee-b0be-b2b672904dd1" elementFormDefault="qualified">
    <xsd:import namespace="http://schemas.microsoft.com/office/2006/documentManagement/types"/>
    <xsd:import namespace="http://schemas.microsoft.com/office/infopath/2007/PartnerControls"/>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DAD77-1FD9-4EC0-91A8-74107AF2F2EC}">
  <ds:schemaRefs>
    <ds:schemaRef ds:uri="http://schemas.microsoft.com/office/2006/metadata/properties"/>
    <ds:schemaRef ds:uri="http://schemas.microsoft.com/office/infopath/2007/PartnerControls"/>
    <ds:schemaRef ds:uri="14feb837-75b8-4da0-839f-eb1c5ea2152d"/>
    <ds:schemaRef ds:uri="1012d43b-b513-4f70-a8ba-c0fa9f3538fb"/>
  </ds:schemaRefs>
</ds:datastoreItem>
</file>

<file path=customXml/itemProps2.xml><?xml version="1.0" encoding="utf-8"?>
<ds:datastoreItem xmlns:ds="http://schemas.openxmlformats.org/officeDocument/2006/customXml" ds:itemID="{8535040E-6C37-4835-A1B6-72AC637E2E3E}">
  <ds:schemaRefs>
    <ds:schemaRef ds:uri="http://schemas.microsoft.com/sharepoint/v3/contenttype/forms"/>
  </ds:schemaRefs>
</ds:datastoreItem>
</file>

<file path=customXml/itemProps3.xml><?xml version="1.0" encoding="utf-8"?>
<ds:datastoreItem xmlns:ds="http://schemas.openxmlformats.org/officeDocument/2006/customXml" ds:itemID="{1C0064B6-461E-4817-872A-498BBA836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12d43b-b513-4f70-a8ba-c0fa9f3538fb"/>
    <ds:schemaRef ds:uri="14feb837-75b8-4da0-839f-eb1c5ea2152d"/>
    <ds:schemaRef ds:uri="e5e43475-fd3c-48ee-b0be-b2b672904d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1. Budget per diems</vt:lpstr>
      <vt:lpstr>2. Budget per diems y grant</vt:lpstr>
      <vt:lpstr>Presupuesto - Anexo II</vt:lpstr>
      <vt:lpstr>GRANT</vt:lpstr>
      <vt:lpstr>'1. Budget per diems'!Area_stampa</vt:lpstr>
      <vt:lpstr>'Presupuesto - Anexo II'!Area_stampa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Laura.GIAMBELLI@ec.europa.eu</dc:creator>
  <cp:keywords/>
  <dc:description/>
  <cp:lastModifiedBy>ALInvest Verde01</cp:lastModifiedBy>
  <cp:revision/>
  <cp:lastPrinted>2025-02-26T14:13:53Z</cp:lastPrinted>
  <dcterms:created xsi:type="dcterms:W3CDTF">2000-04-10T10:46:44Z</dcterms:created>
  <dcterms:modified xsi:type="dcterms:W3CDTF">2025-02-26T14:19:13Z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0x0101003AAB54998A0FF84BB38752EF51B86DA1</vt:lpwstr>
  </property>
  <property fmtid="{D5CDD505-2E9C-101B-9397-08002B2CF9AE}" pid="3" name="palabrasclaveempresa">
    <vt:lpwstr/>
  </property>
  <property fmtid="{D5CDD505-2E9C-101B-9397-08002B2CF9AE}" pid="4" name="palabrasclavesitio">
    <vt:lpwstr/>
  </property>
  <property fmtid="{D5CDD505-2E9C-101B-9397-08002B2CF9AE}" pid="5" name="MediaServiceImageTags">
    <vt:lpwstr/>
  </property>
</Properties>
</file>